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2"/>
  </bookViews>
  <sheets>
    <sheet name="kadar air" sheetId="1" r:id="rId1"/>
    <sheet name="kadar abu" sheetId="2" r:id="rId2"/>
    <sheet name="derajat PH" sheetId="3" r:id="rId3"/>
    <sheet name="TOTAL ASAM" sheetId="4" r:id="rId4"/>
    <sheet name="WARNA (l)" sheetId="5" r:id="rId5"/>
    <sheet name="WARNA (a)" sheetId="6" r:id="rId6"/>
    <sheet name="WARNA (b)" sheetId="7" r:id="rId7"/>
    <sheet name="ANTIOKSIDAN" sheetId="8" r:id="rId8"/>
  </sheets>
  <calcPr calcId="144525"/>
</workbook>
</file>

<file path=xl/calcChain.xml><?xml version="1.0" encoding="utf-8"?>
<calcChain xmlns="http://schemas.openxmlformats.org/spreadsheetml/2006/main">
  <c r="E25" i="2" l="1"/>
  <c r="D42" i="1" l="1"/>
  <c r="D43" i="1"/>
  <c r="D41" i="1"/>
  <c r="D37" i="1"/>
  <c r="D38" i="1"/>
  <c r="D36" i="1"/>
  <c r="A33" i="1"/>
  <c r="F31" i="2"/>
  <c r="D34" i="2"/>
  <c r="A31" i="2"/>
  <c r="G46" i="3"/>
  <c r="G51" i="3"/>
  <c r="G52" i="3"/>
  <c r="G44" i="3"/>
  <c r="G50" i="3"/>
  <c r="G47" i="3"/>
  <c r="G48" i="3"/>
  <c r="G49" i="3"/>
  <c r="G45" i="3"/>
  <c r="D42" i="3"/>
  <c r="I34" i="3"/>
  <c r="I36" i="3"/>
  <c r="I35" i="3"/>
  <c r="D35" i="3"/>
  <c r="D36" i="3"/>
  <c r="D34" i="3"/>
  <c r="A31" i="3"/>
  <c r="H39" i="4"/>
  <c r="H37" i="4"/>
  <c r="H40" i="4"/>
  <c r="H41" i="4"/>
  <c r="H35" i="4"/>
  <c r="H43" i="4"/>
  <c r="H38" i="4"/>
  <c r="H36" i="4"/>
  <c r="H42" i="4"/>
  <c r="E33" i="4"/>
  <c r="D44" i="5"/>
  <c r="D45" i="5"/>
  <c r="D46" i="5"/>
  <c r="D47" i="5"/>
  <c r="D48" i="5"/>
  <c r="D49" i="5"/>
  <c r="D50" i="5"/>
  <c r="D51" i="5"/>
  <c r="D43" i="5"/>
  <c r="A41" i="5"/>
  <c r="I34" i="5"/>
  <c r="D34" i="5"/>
  <c r="D45" i="6"/>
  <c r="D46" i="6"/>
  <c r="D47" i="6"/>
  <c r="D48" i="6"/>
  <c r="D49" i="6"/>
  <c r="D50" i="6"/>
  <c r="D51" i="6"/>
  <c r="D52" i="6"/>
  <c r="D44" i="6"/>
  <c r="E52" i="6"/>
  <c r="E51" i="6"/>
  <c r="E50" i="6"/>
  <c r="E49" i="6"/>
  <c r="E48" i="6"/>
  <c r="E47" i="6"/>
  <c r="E46" i="6"/>
  <c r="E45" i="6"/>
  <c r="A42" i="6"/>
  <c r="I35" i="6"/>
  <c r="I37" i="6"/>
  <c r="I36" i="6"/>
  <c r="D37" i="6"/>
  <c r="D35" i="6"/>
  <c r="D36" i="6"/>
  <c r="A43" i="7"/>
  <c r="I36" i="7"/>
  <c r="I37" i="7"/>
  <c r="I35" i="7"/>
  <c r="D36" i="7"/>
  <c r="D37" i="7"/>
  <c r="D35" i="7"/>
  <c r="A32" i="7"/>
  <c r="C32" i="7"/>
  <c r="G11" i="1" l="1"/>
  <c r="G12" i="1"/>
  <c r="G13" i="1"/>
  <c r="G14" i="1"/>
  <c r="G6" i="1"/>
  <c r="O12" i="1"/>
  <c r="F9" i="2"/>
  <c r="F10" i="2"/>
  <c r="F12" i="2"/>
  <c r="F42" i="3"/>
  <c r="F6" i="3"/>
  <c r="F7" i="3"/>
  <c r="F8" i="3"/>
  <c r="F9" i="3"/>
  <c r="F10" i="3"/>
  <c r="F11" i="3"/>
  <c r="F12" i="3"/>
  <c r="F13" i="3"/>
  <c r="F5" i="3"/>
  <c r="K13" i="3"/>
  <c r="L13" i="3"/>
  <c r="J13" i="3"/>
  <c r="N10" i="3"/>
  <c r="N11" i="3"/>
  <c r="N9" i="3"/>
  <c r="C31" i="3"/>
  <c r="G37" i="3" s="1"/>
  <c r="G33" i="4"/>
  <c r="F6" i="4"/>
  <c r="F7" i="4"/>
  <c r="F8" i="4"/>
  <c r="F9" i="4"/>
  <c r="F10" i="4"/>
  <c r="F11" i="4"/>
  <c r="F12" i="4"/>
  <c r="F13" i="4"/>
  <c r="F5" i="4"/>
  <c r="L13" i="4"/>
  <c r="M13" i="4"/>
  <c r="K13" i="4"/>
  <c r="O10" i="4"/>
  <c r="O11" i="4"/>
  <c r="O9" i="4"/>
  <c r="B37" i="3" l="1"/>
  <c r="C41" i="5"/>
  <c r="F6" i="5"/>
  <c r="F7" i="5"/>
  <c r="F8" i="5"/>
  <c r="F9" i="5"/>
  <c r="F10" i="5"/>
  <c r="F11" i="5"/>
  <c r="F12" i="5"/>
  <c r="F13" i="5"/>
  <c r="F5" i="5"/>
  <c r="L14" i="5"/>
  <c r="M14" i="5"/>
  <c r="K14" i="5"/>
  <c r="O11" i="5"/>
  <c r="O12" i="5"/>
  <c r="O10" i="5"/>
  <c r="C31" i="5"/>
  <c r="G37" i="5" s="1"/>
  <c r="A31" i="5"/>
  <c r="B37" i="5"/>
  <c r="F6" i="6" l="1"/>
  <c r="F7" i="6"/>
  <c r="F8" i="6"/>
  <c r="F9" i="6"/>
  <c r="F10" i="6"/>
  <c r="F11" i="6"/>
  <c r="F12" i="6"/>
  <c r="F13" i="6"/>
  <c r="F5" i="6"/>
  <c r="C42" i="6"/>
  <c r="K15" i="6"/>
  <c r="L15" i="6"/>
  <c r="J15" i="6"/>
  <c r="N12" i="6"/>
  <c r="N13" i="6"/>
  <c r="N11" i="6"/>
  <c r="C32" i="6"/>
  <c r="G38" i="6" s="1"/>
  <c r="A32" i="6"/>
  <c r="B38" i="6" l="1"/>
  <c r="C28" i="8"/>
  <c r="C25" i="8"/>
  <c r="C24" i="8"/>
  <c r="C23" i="8"/>
  <c r="C22" i="8"/>
  <c r="C14" i="8"/>
  <c r="D14" i="8"/>
  <c r="B14" i="8"/>
  <c r="E6" i="8"/>
  <c r="E7" i="8"/>
  <c r="E8" i="8"/>
  <c r="E9" i="8"/>
  <c r="E10" i="8"/>
  <c r="E11" i="8"/>
  <c r="E12" i="8"/>
  <c r="E13" i="8"/>
  <c r="E5" i="8"/>
  <c r="L10" i="8" l="1"/>
  <c r="F13" i="8"/>
  <c r="J10" i="8"/>
  <c r="F11" i="8"/>
  <c r="K9" i="8"/>
  <c r="F9" i="8"/>
  <c r="L8" i="8"/>
  <c r="F7" i="8"/>
  <c r="J8" i="8"/>
  <c r="F5" i="8"/>
  <c r="K10" i="8"/>
  <c r="F12" i="8"/>
  <c r="L9" i="8"/>
  <c r="F10" i="8"/>
  <c r="J9" i="8"/>
  <c r="F8" i="8"/>
  <c r="K8" i="8"/>
  <c r="K11" i="8" s="1"/>
  <c r="K12" i="8" s="1"/>
  <c r="F6" i="8"/>
  <c r="C27" i="8"/>
  <c r="G23" i="8" s="1"/>
  <c r="G24" i="8"/>
  <c r="C26" i="8"/>
  <c r="E14" i="8"/>
  <c r="G13" i="8" s="1"/>
  <c r="D28" i="8" s="1"/>
  <c r="L11" i="8"/>
  <c r="L12" i="8" s="1"/>
  <c r="M10" i="8" l="1"/>
  <c r="N10" i="8" s="1"/>
  <c r="J11" i="8"/>
  <c r="J12" i="8" s="1"/>
  <c r="M9" i="8"/>
  <c r="N9" i="8" s="1"/>
  <c r="M8" i="8"/>
  <c r="N8" i="8" s="1"/>
  <c r="G25" i="8"/>
  <c r="H23" i="8"/>
  <c r="G22" i="8"/>
  <c r="H24" i="8"/>
  <c r="H25" i="8"/>
  <c r="H22" i="8"/>
  <c r="H26" i="8"/>
  <c r="G26" i="8"/>
  <c r="D23" i="8"/>
  <c r="D22" i="8"/>
  <c r="E22" i="8" s="1"/>
  <c r="B28" i="7"/>
  <c r="B25" i="7"/>
  <c r="B24" i="7"/>
  <c r="B23" i="7"/>
  <c r="B22" i="7"/>
  <c r="C14" i="7"/>
  <c r="D14" i="7"/>
  <c r="B14" i="7"/>
  <c r="E6" i="7"/>
  <c r="F6" i="7" s="1"/>
  <c r="E7" i="7"/>
  <c r="F7" i="7" s="1"/>
  <c r="E8" i="7"/>
  <c r="F8" i="7" s="1"/>
  <c r="E9" i="7"/>
  <c r="F9" i="7" s="1"/>
  <c r="E10" i="7"/>
  <c r="F10" i="7" s="1"/>
  <c r="E11" i="7"/>
  <c r="F11" i="7" s="1"/>
  <c r="E12" i="7"/>
  <c r="F12" i="7" s="1"/>
  <c r="E13" i="7"/>
  <c r="F13" i="7" s="1"/>
  <c r="E5" i="7"/>
  <c r="F5" i="7" s="1"/>
  <c r="H24" i="6"/>
  <c r="H26" i="6"/>
  <c r="H25" i="6"/>
  <c r="H23" i="6"/>
  <c r="H22" i="6"/>
  <c r="G26" i="6"/>
  <c r="G25" i="6"/>
  <c r="G24" i="6"/>
  <c r="G23" i="6"/>
  <c r="G22" i="6"/>
  <c r="F26" i="6"/>
  <c r="F25" i="6"/>
  <c r="F24" i="6"/>
  <c r="F23" i="6"/>
  <c r="F22" i="6"/>
  <c r="E23" i="6"/>
  <c r="E24" i="6"/>
  <c r="E25" i="6"/>
  <c r="E26" i="6"/>
  <c r="E27" i="6"/>
  <c r="E22" i="6"/>
  <c r="D26" i="6"/>
  <c r="D27" i="6"/>
  <c r="D28" i="6"/>
  <c r="D25" i="6"/>
  <c r="D24" i="6"/>
  <c r="D23" i="6"/>
  <c r="D22" i="6"/>
  <c r="C27" i="6"/>
  <c r="C28" i="6"/>
  <c r="C26" i="6"/>
  <c r="C24" i="6"/>
  <c r="C25" i="6"/>
  <c r="C23" i="6"/>
  <c r="C22" i="6"/>
  <c r="G12" i="6"/>
  <c r="M14" i="6"/>
  <c r="K14" i="6"/>
  <c r="L14" i="6"/>
  <c r="J14" i="6"/>
  <c r="M12" i="6"/>
  <c r="M13" i="6"/>
  <c r="M11" i="6"/>
  <c r="L13" i="6"/>
  <c r="K13" i="6"/>
  <c r="J13" i="6"/>
  <c r="L12" i="6"/>
  <c r="K12" i="6"/>
  <c r="J12" i="6"/>
  <c r="L11" i="6"/>
  <c r="K11" i="6"/>
  <c r="J11" i="6"/>
  <c r="E14" i="6"/>
  <c r="C14" i="6"/>
  <c r="D14" i="6"/>
  <c r="B14" i="6"/>
  <c r="E6" i="6"/>
  <c r="E7" i="6"/>
  <c r="E8" i="6"/>
  <c r="E9" i="6"/>
  <c r="E10" i="6"/>
  <c r="E11" i="6"/>
  <c r="E12" i="6"/>
  <c r="E13" i="6"/>
  <c r="E5" i="6"/>
  <c r="H25" i="5"/>
  <c r="H24" i="5"/>
  <c r="H23" i="5"/>
  <c r="H22" i="5"/>
  <c r="H21" i="5"/>
  <c r="G25" i="5"/>
  <c r="G24" i="5"/>
  <c r="G23" i="5"/>
  <c r="G22" i="5"/>
  <c r="G21" i="5"/>
  <c r="F25" i="5"/>
  <c r="F24" i="5"/>
  <c r="F23" i="5"/>
  <c r="F22" i="5"/>
  <c r="F21" i="5"/>
  <c r="E22" i="5"/>
  <c r="E23" i="5"/>
  <c r="E24" i="5"/>
  <c r="E25" i="5"/>
  <c r="E26" i="5"/>
  <c r="E21" i="5"/>
  <c r="D26" i="5"/>
  <c r="D25" i="5"/>
  <c r="D27" i="5"/>
  <c r="D24" i="5"/>
  <c r="D23" i="5"/>
  <c r="D22" i="5"/>
  <c r="D21" i="5"/>
  <c r="C26" i="5"/>
  <c r="C27" i="5"/>
  <c r="C25" i="5"/>
  <c r="C24" i="5"/>
  <c r="C23" i="5"/>
  <c r="C22" i="5"/>
  <c r="C21" i="5"/>
  <c r="G13" i="5"/>
  <c r="N13" i="5"/>
  <c r="L13" i="5"/>
  <c r="M13" i="5"/>
  <c r="K13" i="5"/>
  <c r="N12" i="5"/>
  <c r="N11" i="5"/>
  <c r="N10" i="5"/>
  <c r="M12" i="5"/>
  <c r="L12" i="5"/>
  <c r="K12" i="5"/>
  <c r="M11" i="5"/>
  <c r="L11" i="5"/>
  <c r="K11" i="5"/>
  <c r="M10" i="5"/>
  <c r="L10" i="5"/>
  <c r="K10" i="5"/>
  <c r="E14" i="5"/>
  <c r="C14" i="5"/>
  <c r="D14" i="5"/>
  <c r="B14" i="5"/>
  <c r="E6" i="5"/>
  <c r="E7" i="5"/>
  <c r="E8" i="5"/>
  <c r="E9" i="5"/>
  <c r="E10" i="5"/>
  <c r="E11" i="5"/>
  <c r="E12" i="5"/>
  <c r="E13" i="5"/>
  <c r="E5" i="5"/>
  <c r="G23" i="4"/>
  <c r="F23" i="4"/>
  <c r="E23" i="4"/>
  <c r="E22" i="4"/>
  <c r="D25" i="8" l="1"/>
  <c r="E25" i="8" s="1"/>
  <c r="D24" i="8"/>
  <c r="E24" i="8" s="1"/>
  <c r="M11" i="8"/>
  <c r="B27" i="7"/>
  <c r="F22" i="7" s="1"/>
  <c r="G23" i="7"/>
  <c r="G25" i="7"/>
  <c r="K9" i="7"/>
  <c r="M9" i="7"/>
  <c r="L10" i="7"/>
  <c r="K11" i="7"/>
  <c r="M11" i="7"/>
  <c r="F23" i="7"/>
  <c r="F25" i="7"/>
  <c r="G22" i="7"/>
  <c r="G24" i="7"/>
  <c r="E14" i="7"/>
  <c r="G11" i="7" s="1"/>
  <c r="L9" i="7"/>
  <c r="K10" i="7"/>
  <c r="M10" i="7"/>
  <c r="L11" i="7"/>
  <c r="B26" i="7"/>
  <c r="D27" i="8"/>
  <c r="E27" i="8" s="1"/>
  <c r="E23" i="8"/>
  <c r="I26" i="4"/>
  <c r="I25" i="4"/>
  <c r="I24" i="4"/>
  <c r="I23" i="4"/>
  <c r="I22" i="4"/>
  <c r="H26" i="4"/>
  <c r="H25" i="4"/>
  <c r="H24" i="4"/>
  <c r="H23" i="4"/>
  <c r="H22" i="4"/>
  <c r="G26" i="4"/>
  <c r="G25" i="4"/>
  <c r="G24" i="4"/>
  <c r="G22" i="4"/>
  <c r="F24" i="4"/>
  <c r="F25" i="4"/>
  <c r="F26" i="4"/>
  <c r="F27" i="4"/>
  <c r="F22" i="4"/>
  <c r="E27" i="4"/>
  <c r="E26" i="4"/>
  <c r="E28" i="4"/>
  <c r="E24" i="4"/>
  <c r="E25" i="4"/>
  <c r="G13" i="4"/>
  <c r="D27" i="4"/>
  <c r="D28" i="4"/>
  <c r="D26" i="4"/>
  <c r="D25" i="4"/>
  <c r="D24" i="4"/>
  <c r="D23" i="4"/>
  <c r="D22" i="4"/>
  <c r="N12" i="4"/>
  <c r="L12" i="4"/>
  <c r="M12" i="4"/>
  <c r="K12" i="4"/>
  <c r="N10" i="4"/>
  <c r="N11" i="4"/>
  <c r="N9" i="4"/>
  <c r="M11" i="4"/>
  <c r="L11" i="4"/>
  <c r="K11" i="4"/>
  <c r="M10" i="4"/>
  <c r="L10" i="4"/>
  <c r="K10" i="4"/>
  <c r="M9" i="4"/>
  <c r="L9" i="4"/>
  <c r="K9" i="4"/>
  <c r="E14" i="4"/>
  <c r="C14" i="4"/>
  <c r="D14" i="4"/>
  <c r="B14" i="4"/>
  <c r="E6" i="4"/>
  <c r="E7" i="4"/>
  <c r="E8" i="4"/>
  <c r="E9" i="4"/>
  <c r="E10" i="4"/>
  <c r="E11" i="4"/>
  <c r="E12" i="4"/>
  <c r="E13" i="4"/>
  <c r="E5" i="4"/>
  <c r="G40" i="8" l="1"/>
  <c r="I40" i="8" s="1"/>
  <c r="D26" i="8"/>
  <c r="E26" i="8" s="1"/>
  <c r="F26" i="8" s="1"/>
  <c r="L12" i="7"/>
  <c r="L13" i="7" s="1"/>
  <c r="F24" i="7"/>
  <c r="F26" i="7"/>
  <c r="G26" i="7"/>
  <c r="N10" i="7"/>
  <c r="O10" i="7" s="1"/>
  <c r="C22" i="7"/>
  <c r="D22" i="7" s="1"/>
  <c r="C28" i="7"/>
  <c r="C23" i="7"/>
  <c r="N11" i="7"/>
  <c r="O11" i="7" s="1"/>
  <c r="M12" i="7"/>
  <c r="M13" i="7" s="1"/>
  <c r="N9" i="7"/>
  <c r="C24" i="7" s="1"/>
  <c r="D24" i="7" s="1"/>
  <c r="K12" i="7"/>
  <c r="K13" i="7" s="1"/>
  <c r="F22" i="8"/>
  <c r="F24" i="8"/>
  <c r="F23" i="8"/>
  <c r="F25" i="8"/>
  <c r="G22" i="3"/>
  <c r="G21" i="3"/>
  <c r="E26" i="3"/>
  <c r="F26" i="3"/>
  <c r="F25" i="3"/>
  <c r="F24" i="3"/>
  <c r="F23" i="3"/>
  <c r="F22" i="3"/>
  <c r="F21" i="3"/>
  <c r="E24" i="3"/>
  <c r="E23" i="3"/>
  <c r="E22" i="3"/>
  <c r="E21" i="3"/>
  <c r="E27" i="3"/>
  <c r="G14" i="3"/>
  <c r="C14" i="3"/>
  <c r="D14" i="3"/>
  <c r="E14" i="3"/>
  <c r="B14" i="3"/>
  <c r="E6" i="3"/>
  <c r="E7" i="3"/>
  <c r="E8" i="3"/>
  <c r="E9" i="3"/>
  <c r="E10" i="3"/>
  <c r="E11" i="3"/>
  <c r="E12" i="3"/>
  <c r="E13" i="3"/>
  <c r="E5" i="3"/>
  <c r="I25" i="3"/>
  <c r="I24" i="3"/>
  <c r="I23" i="3"/>
  <c r="I22" i="3"/>
  <c r="I21" i="3"/>
  <c r="H25" i="3"/>
  <c r="H24" i="3"/>
  <c r="H23" i="3"/>
  <c r="H22" i="3"/>
  <c r="H21" i="3"/>
  <c r="D26" i="3"/>
  <c r="D27" i="3"/>
  <c r="D25" i="3"/>
  <c r="D24" i="3"/>
  <c r="D23" i="3"/>
  <c r="D22" i="3"/>
  <c r="D21" i="3"/>
  <c r="L11" i="3"/>
  <c r="L10" i="3"/>
  <c r="L9" i="3"/>
  <c r="L12" i="3" s="1"/>
  <c r="K11" i="3"/>
  <c r="K10" i="3"/>
  <c r="M10" i="3" s="1"/>
  <c r="K9" i="3"/>
  <c r="K12" i="3" s="1"/>
  <c r="J11" i="3"/>
  <c r="M11" i="3" s="1"/>
  <c r="J10" i="3"/>
  <c r="J12" i="3" s="1"/>
  <c r="J9" i="3"/>
  <c r="M9" i="3" s="1"/>
  <c r="I25" i="2"/>
  <c r="I24" i="2"/>
  <c r="I23" i="2"/>
  <c r="I22" i="2"/>
  <c r="I21" i="2"/>
  <c r="H25" i="2"/>
  <c r="H24" i="2"/>
  <c r="H23" i="2"/>
  <c r="H22" i="2"/>
  <c r="H21" i="2"/>
  <c r="D26" i="2"/>
  <c r="D27" i="2"/>
  <c r="D25" i="2"/>
  <c r="D24" i="2"/>
  <c r="D23" i="2"/>
  <c r="D22" i="2"/>
  <c r="D21" i="2"/>
  <c r="K11" i="2"/>
  <c r="L10" i="2"/>
  <c r="K10" i="2"/>
  <c r="C14" i="2"/>
  <c r="D14" i="2"/>
  <c r="B14" i="2"/>
  <c r="E6" i="2"/>
  <c r="E7" i="2"/>
  <c r="E8" i="2"/>
  <c r="E9" i="2"/>
  <c r="E10" i="2"/>
  <c r="E11" i="2"/>
  <c r="E12" i="2"/>
  <c r="E13" i="2"/>
  <c r="E5" i="2"/>
  <c r="H26" i="1"/>
  <c r="H25" i="1"/>
  <c r="H24" i="1"/>
  <c r="H23" i="1"/>
  <c r="H22" i="1"/>
  <c r="G26" i="1"/>
  <c r="G25" i="1"/>
  <c r="G24" i="1"/>
  <c r="G23" i="1"/>
  <c r="G22" i="1"/>
  <c r="C27" i="1"/>
  <c r="C28" i="1"/>
  <c r="C26" i="1"/>
  <c r="C25" i="1"/>
  <c r="C24" i="1"/>
  <c r="C23" i="1"/>
  <c r="C22" i="1"/>
  <c r="N12" i="1"/>
  <c r="M12" i="1"/>
  <c r="L12" i="1"/>
  <c r="M11" i="1"/>
  <c r="K12" i="1"/>
  <c r="K10" i="1"/>
  <c r="E15" i="1"/>
  <c r="D15" i="1"/>
  <c r="C15" i="1"/>
  <c r="F7" i="1"/>
  <c r="G7" i="1" s="1"/>
  <c r="F8" i="1"/>
  <c r="G8" i="1" s="1"/>
  <c r="F9" i="1"/>
  <c r="G9" i="1" s="1"/>
  <c r="F10" i="1"/>
  <c r="G10" i="1" s="1"/>
  <c r="F11" i="1"/>
  <c r="F12" i="1"/>
  <c r="F13" i="1"/>
  <c r="F14" i="1"/>
  <c r="F6" i="1"/>
  <c r="J44" i="8" l="1"/>
  <c r="J46" i="8"/>
  <c r="J48" i="8"/>
  <c r="J50" i="8"/>
  <c r="J43" i="8"/>
  <c r="J45" i="8"/>
  <c r="J47" i="8"/>
  <c r="J49" i="8"/>
  <c r="J42" i="8"/>
  <c r="M10" i="1"/>
  <c r="M13" i="1" s="1"/>
  <c r="M14" i="1" s="1"/>
  <c r="L10" i="1"/>
  <c r="L11" i="1"/>
  <c r="F15" i="1"/>
  <c r="H16" i="1" s="1"/>
  <c r="K11" i="1"/>
  <c r="L11" i="2"/>
  <c r="F13" i="2"/>
  <c r="J11" i="2"/>
  <c r="F11" i="2"/>
  <c r="J10" i="2"/>
  <c r="M10" i="2" s="1"/>
  <c r="F8" i="2"/>
  <c r="L9" i="2"/>
  <c r="F7" i="2"/>
  <c r="K9" i="2"/>
  <c r="F6" i="2"/>
  <c r="J9" i="2"/>
  <c r="J12" i="2" s="1"/>
  <c r="J13" i="2" s="1"/>
  <c r="F5" i="2"/>
  <c r="D23" i="7"/>
  <c r="O9" i="7"/>
  <c r="N12" i="7"/>
  <c r="C25" i="7"/>
  <c r="D25" i="7" s="1"/>
  <c r="C27" i="7"/>
  <c r="D27" i="7" s="1"/>
  <c r="K12" i="2"/>
  <c r="K13" i="2" s="1"/>
  <c r="E14" i="2"/>
  <c r="G14" i="2" s="1"/>
  <c r="E21" i="2" s="1"/>
  <c r="F21" i="2" s="1"/>
  <c r="M12" i="3"/>
  <c r="N10" i="1" l="1"/>
  <c r="O10" i="1" s="1"/>
  <c r="L13" i="1"/>
  <c r="L14" i="1" s="1"/>
  <c r="D22" i="1"/>
  <c r="E22" i="1" s="1"/>
  <c r="D23" i="1"/>
  <c r="D28" i="1"/>
  <c r="N11" i="1"/>
  <c r="O11" i="1" s="1"/>
  <c r="K13" i="1"/>
  <c r="M11" i="2"/>
  <c r="L12" i="2"/>
  <c r="L13" i="2" s="1"/>
  <c r="M9" i="2"/>
  <c r="E23" i="2" s="1"/>
  <c r="F23" i="2" s="1"/>
  <c r="M12" i="2"/>
  <c r="C43" i="7"/>
  <c r="E22" i="7"/>
  <c r="E23" i="7"/>
  <c r="E25" i="7"/>
  <c r="C26" i="7"/>
  <c r="D26" i="7" s="1"/>
  <c r="E26" i="7" s="1"/>
  <c r="E24" i="7"/>
  <c r="E22" i="2"/>
  <c r="E27" i="2"/>
  <c r="E24" i="2"/>
  <c r="F24" i="2" s="1"/>
  <c r="E25" i="3"/>
  <c r="D50" i="7" l="1"/>
  <c r="D46" i="7"/>
  <c r="D49" i="7"/>
  <c r="D51" i="7"/>
  <c r="D53" i="7"/>
  <c r="D45" i="7"/>
  <c r="D48" i="7"/>
  <c r="D52" i="7"/>
  <c r="D47" i="7"/>
  <c r="D27" i="1"/>
  <c r="E27" i="1" s="1"/>
  <c r="C33" i="1" s="1"/>
  <c r="B44" i="1" s="1"/>
  <c r="K14" i="1"/>
  <c r="N13" i="1"/>
  <c r="D25" i="1"/>
  <c r="E25" i="1" s="1"/>
  <c r="E23" i="1"/>
  <c r="F23" i="1" s="1"/>
  <c r="D24" i="1"/>
  <c r="E24" i="1" s="1"/>
  <c r="G38" i="7"/>
  <c r="B38" i="7"/>
  <c r="F25" i="2"/>
  <c r="F22" i="2"/>
  <c r="E26" i="2"/>
  <c r="F26" i="2" s="1"/>
  <c r="H31" i="2" s="1"/>
  <c r="G25" i="3"/>
  <c r="G24" i="3"/>
  <c r="G23" i="3"/>
  <c r="I40" i="2" l="1"/>
  <c r="I39" i="2"/>
  <c r="I37" i="2"/>
  <c r="I41" i="2"/>
  <c r="I33" i="2"/>
  <c r="I38" i="2"/>
  <c r="I36" i="2"/>
  <c r="I35" i="2"/>
  <c r="I34" i="2"/>
  <c r="F24" i="1"/>
  <c r="B39" i="1"/>
  <c r="F22" i="1"/>
  <c r="F25" i="1"/>
  <c r="D26" i="1"/>
  <c r="E26" i="1" s="1"/>
  <c r="F26" i="1" s="1"/>
  <c r="G23" i="2"/>
  <c r="C31" i="2"/>
  <c r="B36" i="2" s="1"/>
  <c r="G25" i="2"/>
  <c r="G24" i="2"/>
  <c r="G22" i="2"/>
  <c r="G21" i="2"/>
</calcChain>
</file>

<file path=xl/sharedStrings.xml><?xml version="1.0" encoding="utf-8"?>
<sst xmlns="http://schemas.openxmlformats.org/spreadsheetml/2006/main" count="733" uniqueCount="84">
  <si>
    <t>Perlakuan</t>
  </si>
  <si>
    <t>Kelompok</t>
  </si>
  <si>
    <t>Total</t>
  </si>
  <si>
    <t>I</t>
  </si>
  <si>
    <t>II</t>
  </si>
  <si>
    <t>III</t>
  </si>
  <si>
    <t>K1P1</t>
  </si>
  <si>
    <t>K1P2</t>
  </si>
  <si>
    <t>K1P3</t>
  </si>
  <si>
    <t>K2P1</t>
  </si>
  <si>
    <t>K2P2</t>
  </si>
  <si>
    <t>K2P3</t>
  </si>
  <si>
    <t>K3P1</t>
  </si>
  <si>
    <t>K3P2</t>
  </si>
  <si>
    <t>K3P3</t>
  </si>
  <si>
    <t xml:space="preserve">Grand Total </t>
  </si>
  <si>
    <t>Tabel Bantu 2 Arah</t>
  </si>
  <si>
    <t>Faktor K</t>
  </si>
  <si>
    <t>Faktor P</t>
  </si>
  <si>
    <t>P1</t>
  </si>
  <si>
    <t>P2</t>
  </si>
  <si>
    <t>P3</t>
  </si>
  <si>
    <t>K1</t>
  </si>
  <si>
    <t>K2</t>
  </si>
  <si>
    <t>K3</t>
  </si>
  <si>
    <t xml:space="preserve">total </t>
  </si>
  <si>
    <t>KADAR AIR (RAK)</t>
  </si>
  <si>
    <t>SK</t>
  </si>
  <si>
    <t>DB</t>
  </si>
  <si>
    <t>JK</t>
  </si>
  <si>
    <t>KT</t>
  </si>
  <si>
    <t>F Hit</t>
  </si>
  <si>
    <t>F Tab</t>
  </si>
  <si>
    <t>Ket</t>
  </si>
  <si>
    <t>K</t>
  </si>
  <si>
    <t>P</t>
  </si>
  <si>
    <t>KP</t>
  </si>
  <si>
    <t>Galat/sisa</t>
  </si>
  <si>
    <t>FK</t>
  </si>
  <si>
    <t>TN</t>
  </si>
  <si>
    <t>**</t>
  </si>
  <si>
    <t>ANALISA KADAR ABU (RAK)</t>
  </si>
  <si>
    <t>KET</t>
  </si>
  <si>
    <t xml:space="preserve">Tabel Anova RAK Faktorial Kadar Air </t>
  </si>
  <si>
    <t>tabel Anova RAK faktorial Kadar Abu</t>
  </si>
  <si>
    <r>
      <t>A</t>
    </r>
    <r>
      <rPr>
        <b/>
        <sz val="11"/>
        <color theme="1"/>
        <rFont val="Calibri"/>
        <family val="2"/>
        <scheme val="minor"/>
      </rPr>
      <t>NALISA DERAJAT PH (RAK)</t>
    </r>
  </si>
  <si>
    <t>Tabel Anova RAK Faktorial derajat PH</t>
  </si>
  <si>
    <t>ANALISA TOTAL ASAM (RAK)</t>
  </si>
  <si>
    <t xml:space="preserve">Tabel Anova RAK Faktorial Total Asam </t>
  </si>
  <si>
    <t>ANALISA UJI WARNA (L)</t>
  </si>
  <si>
    <t>TABEL ANOVA RAK FAKTORIAL WARNA (L)</t>
  </si>
  <si>
    <t>*</t>
  </si>
  <si>
    <t>ANALISA UJI WARNA (a)</t>
  </si>
  <si>
    <t>Tabel Anova RAK Faktorial Uji Warna (a)</t>
  </si>
  <si>
    <t>tn</t>
  </si>
  <si>
    <t>Analisis Uji Warna (b)</t>
  </si>
  <si>
    <t>Tabel Anova RAK Faktorial Uji Warna (b)</t>
  </si>
  <si>
    <t xml:space="preserve">ANALISA ANTIOKSIDAN </t>
  </si>
  <si>
    <t xml:space="preserve">Tabel Anova RAK Faktorial UjI Antioksidan </t>
  </si>
  <si>
    <t xml:space="preserve">Rata-rata </t>
  </si>
  <si>
    <t>sd</t>
  </si>
  <si>
    <t xml:space="preserve">bnj hitung </t>
  </si>
  <si>
    <t>a</t>
  </si>
  <si>
    <t>b</t>
  </si>
  <si>
    <t>BNJ 5%</t>
  </si>
  <si>
    <t>rata-rata</t>
  </si>
  <si>
    <t>c</t>
  </si>
  <si>
    <t>bnj 5%</t>
  </si>
  <si>
    <t>RERATA</t>
  </si>
  <si>
    <t>bnj hitung</t>
  </si>
  <si>
    <t>UJI LANJUT MANDIRI</t>
  </si>
  <si>
    <t xml:space="preserve">UJI LANJUT MANDIRI </t>
  </si>
  <si>
    <t>Rerata</t>
  </si>
  <si>
    <t>faktor K</t>
  </si>
  <si>
    <t>Notasi</t>
  </si>
  <si>
    <t xml:space="preserve">notasi </t>
  </si>
  <si>
    <t>faktor P</t>
  </si>
  <si>
    <t xml:space="preserve">Notasi </t>
  </si>
  <si>
    <t>KETERANGAN</t>
  </si>
  <si>
    <t>d</t>
  </si>
  <si>
    <t>e</t>
  </si>
  <si>
    <t>f</t>
  </si>
  <si>
    <t>ab</t>
  </si>
  <si>
    <t>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</si>
</sst>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6" fillId="0" borderId="0" xfId="0" applyFont="1"/>
    <xf numFmtId="0" fontId="5" fillId="0" borderId="0" xfId="0" applyFont="1"/>
    <xf numFmtId="0" fontId="0" fillId="2" borderId="0" xfId="0" applyFill="1"/>
    <xf numFmtId="0" fontId="7" fillId="0" borderId="0" xfId="0" applyFont="1"/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0" fontId="8" fillId="2" borderId="6" xfId="0" applyFont="1" applyFill="1" applyBorder="1" applyAlignment="1">
      <alignment horizontal="right" vertical="center" wrapText="1"/>
    </xf>
    <xf numFmtId="0" fontId="8" fillId="0" borderId="6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vertical="center" wrapText="1"/>
    </xf>
    <xf numFmtId="2" fontId="8" fillId="0" borderId="6" xfId="0" applyNumberFormat="1" applyFont="1" applyBorder="1" applyAlignment="1">
      <alignment vertical="center" wrapText="1"/>
    </xf>
    <xf numFmtId="164" fontId="8" fillId="0" borderId="6" xfId="0" applyNumberFormat="1" applyFont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center" vertical="center" wrapText="1"/>
    </xf>
    <xf numFmtId="2" fontId="0" fillId="0" borderId="0" xfId="0" applyNumberFormat="1"/>
    <xf numFmtId="0" fontId="9" fillId="0" borderId="12" xfId="0" applyFont="1" applyBorder="1" applyAlignment="1">
      <alignment horizontal="center"/>
    </xf>
    <xf numFmtId="0" fontId="9" fillId="0" borderId="12" xfId="0" applyFont="1" applyBorder="1"/>
    <xf numFmtId="0" fontId="9" fillId="0" borderId="0" xfId="0" applyFont="1"/>
    <xf numFmtId="0" fontId="9" fillId="0" borderId="12" xfId="0" applyFont="1" applyBorder="1" applyAlignment="1">
      <alignment horizontal="right"/>
    </xf>
    <xf numFmtId="2" fontId="9" fillId="0" borderId="12" xfId="0" applyNumberFormat="1" applyFont="1" applyBorder="1" applyAlignment="1">
      <alignment horizontal="center"/>
    </xf>
    <xf numFmtId="2" fontId="9" fillId="0" borderId="12" xfId="0" applyNumberFormat="1" applyFont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2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2" fontId="0" fillId="0" borderId="12" xfId="0" applyNumberFormat="1" applyBorder="1"/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2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2" fontId="0" fillId="0" borderId="0" xfId="0" applyNumberFormat="1" applyBorder="1"/>
    <xf numFmtId="2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/>
    <xf numFmtId="0" fontId="9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2" fontId="0" fillId="2" borderId="0" xfId="0" applyNumberFormat="1" applyFill="1"/>
    <xf numFmtId="0" fontId="0" fillId="0" borderId="0" xfId="0" applyBorder="1"/>
    <xf numFmtId="2" fontId="9" fillId="0" borderId="0" xfId="0" applyNumberFormat="1" applyFont="1" applyFill="1" applyBorder="1"/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0" fillId="3" borderId="0" xfId="0" applyNumberFormat="1" applyFill="1" applyBorder="1"/>
    <xf numFmtId="2" fontId="1" fillId="0" borderId="1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5" fontId="0" fillId="2" borderId="0" xfId="0" applyNumberFormat="1" applyFill="1"/>
    <xf numFmtId="165" fontId="0" fillId="0" borderId="12" xfId="0" applyNumberFormat="1" applyBorder="1"/>
    <xf numFmtId="165" fontId="9" fillId="0" borderId="12" xfId="0" applyNumberFormat="1" applyFont="1" applyBorder="1"/>
    <xf numFmtId="165" fontId="0" fillId="0" borderId="0" xfId="0" applyNumberFormat="1"/>
    <xf numFmtId="165" fontId="9" fillId="0" borderId="12" xfId="0" applyNumberFormat="1" applyFont="1" applyBorder="1" applyAlignment="1">
      <alignment horizontal="right"/>
    </xf>
    <xf numFmtId="166" fontId="0" fillId="0" borderId="0" xfId="0" applyNumberFormat="1"/>
    <xf numFmtId="165" fontId="4" fillId="0" borderId="6" xfId="0" applyNumberFormat="1" applyFont="1" applyBorder="1" applyAlignment="1">
      <alignment vertical="center" wrapText="1"/>
    </xf>
    <xf numFmtId="165" fontId="8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2" fontId="0" fillId="0" borderId="12" xfId="0" applyNumberFormat="1" applyBorder="1" applyAlignment="1">
      <alignment horizontal="center"/>
    </xf>
    <xf numFmtId="2" fontId="9" fillId="0" borderId="0" xfId="0" applyNumberFormat="1" applyFont="1"/>
    <xf numFmtId="2" fontId="9" fillId="0" borderId="12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4"/>
  <sheetViews>
    <sheetView topLeftCell="A18" zoomScale="90" zoomScaleNormal="90" workbookViewId="0">
      <selection activeCell="K37" sqref="K37"/>
    </sheetView>
  </sheetViews>
  <sheetFormatPr defaultRowHeight="15" x14ac:dyDescent="0.25"/>
  <cols>
    <col min="2" max="2" width="16.7109375" customWidth="1"/>
    <col min="3" max="3" width="14.28515625" customWidth="1"/>
    <col min="4" max="4" width="13.7109375" customWidth="1"/>
    <col min="5" max="5" width="14.7109375" customWidth="1"/>
    <col min="6" max="6" width="13.5703125" customWidth="1"/>
    <col min="7" max="7" width="11.5703125" bestFit="1" customWidth="1"/>
    <col min="8" max="8" width="10.5703125" bestFit="1" customWidth="1"/>
    <col min="9" max="9" width="9.140625" customWidth="1"/>
    <col min="10" max="10" width="13.28515625" customWidth="1"/>
    <col min="11" max="11" width="12" customWidth="1"/>
    <col min="12" max="12" width="11.7109375" customWidth="1"/>
    <col min="13" max="13" width="12.140625" customWidth="1"/>
    <col min="14" max="14" width="12.28515625" customWidth="1"/>
    <col min="15" max="15" width="9.140625" customWidth="1"/>
  </cols>
  <sheetData>
    <row r="2" spans="2:15" ht="18.75" x14ac:dyDescent="0.3">
      <c r="F2" s="9" t="s">
        <v>26</v>
      </c>
    </row>
    <row r="3" spans="2:15" ht="15.75" thickBot="1" x14ac:dyDescent="0.3"/>
    <row r="4" spans="2:15" ht="15.75" customHeight="1" thickBot="1" x14ac:dyDescent="0.3">
      <c r="B4" s="1" t="s">
        <v>0</v>
      </c>
      <c r="C4" s="84" t="s">
        <v>1</v>
      </c>
      <c r="D4" s="85"/>
      <c r="E4" s="86"/>
      <c r="F4" s="87" t="s">
        <v>2</v>
      </c>
    </row>
    <row r="5" spans="2:15" ht="15.75" thickBot="1" x14ac:dyDescent="0.3">
      <c r="B5" s="3"/>
      <c r="C5" s="2" t="s">
        <v>3</v>
      </c>
      <c r="D5" s="2" t="s">
        <v>4</v>
      </c>
      <c r="E5" s="2" t="s">
        <v>5</v>
      </c>
      <c r="F5" s="88"/>
      <c r="G5" s="67" t="s">
        <v>72</v>
      </c>
    </row>
    <row r="6" spans="2:15" ht="15.75" thickBot="1" x14ac:dyDescent="0.3">
      <c r="B6" s="3" t="s">
        <v>6</v>
      </c>
      <c r="C6" s="4">
        <v>7.46</v>
      </c>
      <c r="D6" s="4">
        <v>7.65</v>
      </c>
      <c r="E6" s="4">
        <v>7.52</v>
      </c>
      <c r="F6" s="4">
        <f>SUM(C6:E6)</f>
        <v>22.63</v>
      </c>
      <c r="G6" s="27">
        <f>F6/3</f>
        <v>7.543333333333333</v>
      </c>
    </row>
    <row r="7" spans="2:15" ht="15.75" thickBot="1" x14ac:dyDescent="0.3">
      <c r="B7" s="3" t="s">
        <v>7</v>
      </c>
      <c r="C7" s="4">
        <v>5.26</v>
      </c>
      <c r="D7" s="4">
        <v>5.37</v>
      </c>
      <c r="E7" s="4">
        <v>5.29</v>
      </c>
      <c r="F7" s="4">
        <f t="shared" ref="F7:F14" si="0">SUM(C7:E7)</f>
        <v>15.919999999999998</v>
      </c>
      <c r="G7" s="27">
        <f t="shared" ref="G7:G14" si="1">F7/3</f>
        <v>5.3066666666666658</v>
      </c>
      <c r="J7" s="84" t="s">
        <v>16</v>
      </c>
      <c r="K7" s="85"/>
      <c r="L7" s="85"/>
      <c r="M7" s="85"/>
      <c r="N7" s="86"/>
    </row>
    <row r="8" spans="2:15" ht="15.75" customHeight="1" thickBot="1" x14ac:dyDescent="0.3">
      <c r="B8" s="3" t="s">
        <v>8</v>
      </c>
      <c r="C8" s="4">
        <v>3.88</v>
      </c>
      <c r="D8" s="4">
        <v>3.71</v>
      </c>
      <c r="E8" s="4">
        <v>3.94</v>
      </c>
      <c r="F8" s="4">
        <f t="shared" si="0"/>
        <v>11.53</v>
      </c>
      <c r="G8" s="27">
        <f t="shared" si="1"/>
        <v>3.8433333333333333</v>
      </c>
      <c r="J8" s="87" t="s">
        <v>17</v>
      </c>
      <c r="K8" s="84" t="s">
        <v>18</v>
      </c>
      <c r="L8" s="85"/>
      <c r="M8" s="86"/>
      <c r="N8" s="87" t="s">
        <v>25</v>
      </c>
    </row>
    <row r="9" spans="2:15" ht="15.75" thickBot="1" x14ac:dyDescent="0.3">
      <c r="B9" s="3" t="s">
        <v>9</v>
      </c>
      <c r="C9" s="4">
        <v>6.89</v>
      </c>
      <c r="D9" s="4">
        <v>6.93</v>
      </c>
      <c r="E9" s="4">
        <v>6.76</v>
      </c>
      <c r="F9" s="4">
        <f t="shared" si="0"/>
        <v>20.58</v>
      </c>
      <c r="G9" s="27">
        <f t="shared" si="1"/>
        <v>6.8599999999999994</v>
      </c>
      <c r="J9" s="88"/>
      <c r="K9" s="2" t="s">
        <v>19</v>
      </c>
      <c r="L9" s="2" t="s">
        <v>20</v>
      </c>
      <c r="M9" s="2" t="s">
        <v>21</v>
      </c>
      <c r="N9" s="88"/>
      <c r="O9" s="67" t="s">
        <v>72</v>
      </c>
    </row>
    <row r="10" spans="2:15" ht="15.75" thickBot="1" x14ac:dyDescent="0.3">
      <c r="B10" s="3" t="s">
        <v>10</v>
      </c>
      <c r="C10" s="4">
        <v>4.93</v>
      </c>
      <c r="D10" s="4">
        <v>4.8600000000000003</v>
      </c>
      <c r="E10" s="4">
        <v>4.97</v>
      </c>
      <c r="F10" s="4">
        <f t="shared" si="0"/>
        <v>14.759999999999998</v>
      </c>
      <c r="G10" s="27">
        <f t="shared" si="1"/>
        <v>4.919999999999999</v>
      </c>
      <c r="J10" s="3" t="s">
        <v>22</v>
      </c>
      <c r="K10" s="4">
        <f>F6</f>
        <v>22.63</v>
      </c>
      <c r="L10" s="4">
        <f>F7</f>
        <v>15.919999999999998</v>
      </c>
      <c r="M10" s="4">
        <f>F8</f>
        <v>11.53</v>
      </c>
      <c r="N10" s="4">
        <f>SUM(K10:M10)</f>
        <v>50.08</v>
      </c>
      <c r="O10" s="27">
        <f>N10/9</f>
        <v>5.5644444444444439</v>
      </c>
    </row>
    <row r="11" spans="2:15" ht="15.75" thickBot="1" x14ac:dyDescent="0.3">
      <c r="B11" s="3" t="s">
        <v>11</v>
      </c>
      <c r="C11" s="4">
        <v>3.27</v>
      </c>
      <c r="D11" s="4">
        <v>3.48</v>
      </c>
      <c r="E11" s="4">
        <v>3.51</v>
      </c>
      <c r="F11" s="4">
        <f t="shared" si="0"/>
        <v>10.26</v>
      </c>
      <c r="G11" s="27">
        <f t="shared" si="1"/>
        <v>3.42</v>
      </c>
      <c r="J11" s="3" t="s">
        <v>23</v>
      </c>
      <c r="K11" s="4">
        <f>F9</f>
        <v>20.58</v>
      </c>
      <c r="L11" s="4">
        <f>F10</f>
        <v>14.759999999999998</v>
      </c>
      <c r="M11" s="4">
        <f>F11</f>
        <v>10.26</v>
      </c>
      <c r="N11" s="4">
        <f t="shared" ref="N11:N12" si="2">SUM(K11:M11)</f>
        <v>45.599999999999994</v>
      </c>
      <c r="O11" s="27">
        <f t="shared" ref="O11:O12" si="3">N11/9</f>
        <v>5.0666666666666664</v>
      </c>
    </row>
    <row r="12" spans="2:15" ht="15.75" thickBot="1" x14ac:dyDescent="0.3">
      <c r="B12" s="3" t="s">
        <v>12</v>
      </c>
      <c r="C12" s="4">
        <v>7.16</v>
      </c>
      <c r="D12" s="4">
        <v>7.43</v>
      </c>
      <c r="E12" s="4">
        <v>7.27</v>
      </c>
      <c r="F12" s="4">
        <f t="shared" si="0"/>
        <v>21.86</v>
      </c>
      <c r="G12" s="27">
        <f t="shared" si="1"/>
        <v>7.2866666666666662</v>
      </c>
      <c r="J12" s="3" t="s">
        <v>24</v>
      </c>
      <c r="K12" s="4">
        <f>F12</f>
        <v>21.86</v>
      </c>
      <c r="L12" s="4">
        <f>F13</f>
        <v>15.46</v>
      </c>
      <c r="M12" s="4">
        <f>F14</f>
        <v>10.91</v>
      </c>
      <c r="N12" s="4">
        <f t="shared" si="2"/>
        <v>48.230000000000004</v>
      </c>
      <c r="O12" s="27">
        <f t="shared" si="3"/>
        <v>5.358888888888889</v>
      </c>
    </row>
    <row r="13" spans="2:15" ht="15.75" thickBot="1" x14ac:dyDescent="0.3">
      <c r="B13" s="3" t="s">
        <v>13</v>
      </c>
      <c r="C13" s="4">
        <v>5.15</v>
      </c>
      <c r="D13" s="4">
        <v>5.23</v>
      </c>
      <c r="E13" s="4">
        <v>5.08</v>
      </c>
      <c r="F13" s="4">
        <f t="shared" si="0"/>
        <v>15.46</v>
      </c>
      <c r="G13" s="27">
        <f t="shared" si="1"/>
        <v>5.1533333333333333</v>
      </c>
      <c r="J13" s="3" t="s">
        <v>2</v>
      </c>
      <c r="K13" s="4">
        <f>SUM(K10:K12)</f>
        <v>65.069999999999993</v>
      </c>
      <c r="L13" s="4">
        <f t="shared" ref="L13:M13" si="4">SUM(L10:L12)</f>
        <v>46.14</v>
      </c>
      <c r="M13" s="4">
        <f t="shared" si="4"/>
        <v>32.700000000000003</v>
      </c>
      <c r="N13" s="8">
        <f>SUM(K13:M13)</f>
        <v>143.91</v>
      </c>
    </row>
    <row r="14" spans="2:15" ht="15.75" thickBot="1" x14ac:dyDescent="0.3">
      <c r="B14" s="3" t="s">
        <v>14</v>
      </c>
      <c r="C14" s="4">
        <v>3.56</v>
      </c>
      <c r="D14" s="4">
        <v>3.63</v>
      </c>
      <c r="E14" s="4">
        <v>3.72</v>
      </c>
      <c r="F14" s="4">
        <f t="shared" si="0"/>
        <v>10.91</v>
      </c>
      <c r="G14" s="27">
        <f t="shared" si="1"/>
        <v>3.6366666666666667</v>
      </c>
      <c r="J14" s="71" t="s">
        <v>72</v>
      </c>
      <c r="K14" s="27">
        <f>K13/9</f>
        <v>7.2299999999999995</v>
      </c>
      <c r="L14" s="27">
        <f t="shared" ref="L14:M14" si="5">L13/9</f>
        <v>5.1266666666666669</v>
      </c>
      <c r="M14" s="27">
        <f t="shared" si="5"/>
        <v>3.6333333333333337</v>
      </c>
    </row>
    <row r="15" spans="2:15" ht="15.75" thickBot="1" x14ac:dyDescent="0.3">
      <c r="B15" s="5" t="s">
        <v>15</v>
      </c>
      <c r="C15" s="4">
        <f>SUM(C6:C14)</f>
        <v>47.559999999999995</v>
      </c>
      <c r="D15" s="4">
        <f>SUM(D6:D14)</f>
        <v>48.29</v>
      </c>
      <c r="E15" s="4">
        <f>SUM(E6:E14)</f>
        <v>48.059999999999988</v>
      </c>
      <c r="F15" s="8">
        <f>SUM(F6:F14)</f>
        <v>143.91</v>
      </c>
      <c r="H15" t="s">
        <v>38</v>
      </c>
    </row>
    <row r="16" spans="2:15" x14ac:dyDescent="0.25">
      <c r="B16" s="7"/>
      <c r="H16" s="11">
        <f>(F15^2)/(9*3)</f>
        <v>767.04029999999989</v>
      </c>
    </row>
    <row r="19" spans="1:9" ht="15.75" thickBot="1" x14ac:dyDescent="0.3">
      <c r="D19" s="10"/>
      <c r="E19" s="10" t="s">
        <v>43</v>
      </c>
    </row>
    <row r="20" spans="1:9" ht="15.75" thickBot="1" x14ac:dyDescent="0.3">
      <c r="B20" s="87" t="s">
        <v>27</v>
      </c>
      <c r="C20" s="87" t="s">
        <v>28</v>
      </c>
      <c r="D20" s="87" t="s">
        <v>29</v>
      </c>
      <c r="E20" s="87" t="s">
        <v>30</v>
      </c>
      <c r="F20" s="87" t="s">
        <v>31</v>
      </c>
      <c r="G20" s="84" t="s">
        <v>32</v>
      </c>
      <c r="H20" s="86"/>
      <c r="I20" s="87" t="s">
        <v>33</v>
      </c>
    </row>
    <row r="21" spans="1:9" ht="15.75" thickBot="1" x14ac:dyDescent="0.3">
      <c r="B21" s="88"/>
      <c r="C21" s="88"/>
      <c r="D21" s="88"/>
      <c r="E21" s="88"/>
      <c r="F21" s="88"/>
      <c r="G21" s="2">
        <v>0.05</v>
      </c>
      <c r="H21" s="2">
        <v>0.01</v>
      </c>
      <c r="I21" s="88"/>
    </row>
    <row r="22" spans="1:9" ht="15.75" thickBot="1" x14ac:dyDescent="0.3">
      <c r="B22" s="3" t="s">
        <v>1</v>
      </c>
      <c r="C22" s="4">
        <f>3-1</f>
        <v>2</v>
      </c>
      <c r="D22" s="22">
        <f>SUMSQ(C15:E15)/9-H16</f>
        <v>3.0955555555351566E-2</v>
      </c>
      <c r="E22" s="22">
        <f>D22/C22</f>
        <v>1.5477777777675783E-2</v>
      </c>
      <c r="F22" s="22">
        <f>E22/E27</f>
        <v>1.7683275150582953</v>
      </c>
      <c r="G22" s="22">
        <f>FINV(G21,C22,C27)</f>
        <v>3.6337234675916301</v>
      </c>
      <c r="H22" s="22">
        <f>FINV(H21,C22,C27)</f>
        <v>6.2262352803113821</v>
      </c>
      <c r="I22" s="4" t="s">
        <v>39</v>
      </c>
    </row>
    <row r="23" spans="1:9" ht="15.75" thickBot="1" x14ac:dyDescent="0.3">
      <c r="B23" s="3" t="s">
        <v>0</v>
      </c>
      <c r="C23" s="4">
        <f>3*3-1</f>
        <v>8</v>
      </c>
      <c r="D23" s="22">
        <f>SUMSQ(F6:F14)/3-H16</f>
        <v>59.981399999999894</v>
      </c>
      <c r="E23" s="22">
        <f t="shared" ref="E23:E27" si="6">D23/C23</f>
        <v>7.4976749999999868</v>
      </c>
      <c r="F23" s="22">
        <f>E23/E27</f>
        <v>856.60520469467656</v>
      </c>
      <c r="G23" s="22">
        <f>FINV(G21,C23,C27)</f>
        <v>2.5910961798744014</v>
      </c>
      <c r="H23" s="22">
        <f>FINV(H21,C23,C27)</f>
        <v>3.8895721399261927</v>
      </c>
      <c r="I23" s="4" t="s">
        <v>40</v>
      </c>
    </row>
    <row r="24" spans="1:9" ht="15.75" thickBot="1" x14ac:dyDescent="0.3">
      <c r="B24" s="3" t="s">
        <v>34</v>
      </c>
      <c r="C24" s="4">
        <f>3-1</f>
        <v>2</v>
      </c>
      <c r="D24" s="22">
        <f>SUMSQ(N10:N12)/9-H16</f>
        <v>1.1262888888888938</v>
      </c>
      <c r="E24" s="22">
        <f t="shared" si="6"/>
        <v>0.56314444444444689</v>
      </c>
      <c r="F24" s="22">
        <f>E24/E27</f>
        <v>64.338940018873345</v>
      </c>
      <c r="G24" s="22">
        <f>FINV(G21,C24,C27)</f>
        <v>3.6337234675916301</v>
      </c>
      <c r="H24" s="22">
        <f>FINV(H21,C24,C27)</f>
        <v>6.2262352803113821</v>
      </c>
      <c r="I24" s="4" t="s">
        <v>40</v>
      </c>
    </row>
    <row r="25" spans="1:9" ht="15.75" thickBot="1" x14ac:dyDescent="0.3">
      <c r="B25" s="3" t="s">
        <v>35</v>
      </c>
      <c r="C25" s="4">
        <f>3-1</f>
        <v>2</v>
      </c>
      <c r="D25" s="22">
        <f>SUMSQ(K13:M13)/9-H16</f>
        <v>58.770200000000045</v>
      </c>
      <c r="E25" s="22">
        <f t="shared" si="6"/>
        <v>29.385100000000023</v>
      </c>
      <c r="F25" s="22">
        <f>E25-E27</f>
        <v>29.376347222222222</v>
      </c>
      <c r="G25" s="22">
        <f>FINV(G21,C25,C27)</f>
        <v>3.6337234675916301</v>
      </c>
      <c r="H25" s="22">
        <f>FINV(H21,C25,C27)</f>
        <v>6.2262352803113821</v>
      </c>
      <c r="I25" s="4" t="s">
        <v>40</v>
      </c>
    </row>
    <row r="26" spans="1:9" ht="15.75" thickBot="1" x14ac:dyDescent="0.3">
      <c r="B26" s="3" t="s">
        <v>36</v>
      </c>
      <c r="C26" s="4">
        <f>(3-1)*(3-1)</f>
        <v>4</v>
      </c>
      <c r="D26" s="22">
        <f>D23-D24-D25</f>
        <v>8.4911111110955062E-2</v>
      </c>
      <c r="E26" s="22">
        <f t="shared" si="6"/>
        <v>2.1227777777738766E-2</v>
      </c>
      <c r="F26" s="22">
        <f>E26/E27</f>
        <v>2.4252618216331134</v>
      </c>
      <c r="G26" s="22">
        <f>FINV(G21,C26,C27)</f>
        <v>3.0069172799243447</v>
      </c>
      <c r="H26" s="22">
        <f>FINV(H21,C26,C27)</f>
        <v>4.772577999723211</v>
      </c>
      <c r="I26" s="4" t="s">
        <v>39</v>
      </c>
    </row>
    <row r="27" spans="1:9" ht="15.75" thickBot="1" x14ac:dyDescent="0.3">
      <c r="B27" s="3" t="s">
        <v>37</v>
      </c>
      <c r="C27" s="4">
        <f>C28-C22-C23</f>
        <v>16</v>
      </c>
      <c r="D27" s="22">
        <f>D28-D22-D23</f>
        <v>0.14004444444481123</v>
      </c>
      <c r="E27" s="22">
        <f t="shared" si="6"/>
        <v>8.7527777778007021E-3</v>
      </c>
      <c r="F27" s="22"/>
      <c r="G27" s="22"/>
      <c r="H27" s="22"/>
      <c r="I27" s="4"/>
    </row>
    <row r="28" spans="1:9" ht="15.75" thickBot="1" x14ac:dyDescent="0.3">
      <c r="B28" s="3" t="s">
        <v>2</v>
      </c>
      <c r="C28" s="4">
        <f>3*3*3-1</f>
        <v>26</v>
      </c>
      <c r="D28" s="22">
        <f>SUMSQ(C6:E14)-H16</f>
        <v>60.152400000000057</v>
      </c>
      <c r="E28" s="22"/>
      <c r="F28" s="22"/>
      <c r="G28" s="22"/>
      <c r="H28" s="22"/>
      <c r="I28" s="4"/>
    </row>
    <row r="29" spans="1:9" x14ac:dyDescent="0.25">
      <c r="B29" s="7"/>
    </row>
    <row r="32" spans="1:9" x14ac:dyDescent="0.25">
      <c r="A32" t="s">
        <v>60</v>
      </c>
      <c r="B32" s="34" t="s">
        <v>67</v>
      </c>
      <c r="C32" t="s">
        <v>61</v>
      </c>
    </row>
    <row r="33" spans="1:14" x14ac:dyDescent="0.25">
      <c r="A33" s="77">
        <f>SQRT(E27/9)</f>
        <v>3.1185427112676814E-2</v>
      </c>
      <c r="B33" s="27">
        <v>5.03</v>
      </c>
      <c r="C33" s="72">
        <f>A33*B33</f>
        <v>0.15686269837676439</v>
      </c>
      <c r="K33" s="49"/>
      <c r="L33" s="49"/>
      <c r="M33" s="49"/>
      <c r="N33" s="49"/>
    </row>
    <row r="34" spans="1:14" x14ac:dyDescent="0.25">
      <c r="A34" t="s">
        <v>71</v>
      </c>
      <c r="K34" s="43"/>
      <c r="L34" s="43"/>
      <c r="M34" s="68"/>
      <c r="N34" s="49"/>
    </row>
    <row r="35" spans="1:14" ht="15.75" x14ac:dyDescent="0.25">
      <c r="A35" s="28" t="s">
        <v>73</v>
      </c>
      <c r="B35" s="28" t="s">
        <v>72</v>
      </c>
      <c r="C35" s="28" t="s">
        <v>74</v>
      </c>
      <c r="K35" s="63"/>
      <c r="L35" s="63"/>
      <c r="M35" s="63"/>
      <c r="N35" s="49"/>
    </row>
    <row r="36" spans="1:14" ht="15.75" x14ac:dyDescent="0.25">
      <c r="A36" s="35" t="s">
        <v>22</v>
      </c>
      <c r="B36" s="27">
        <v>5.5644444444444439</v>
      </c>
      <c r="C36" s="36" t="s">
        <v>66</v>
      </c>
      <c r="D36" s="75">
        <f>B36+C$33</f>
        <v>5.7213071428212086</v>
      </c>
      <c r="K36" s="63"/>
      <c r="L36" s="66"/>
      <c r="M36" s="53"/>
      <c r="N36" s="43"/>
    </row>
    <row r="37" spans="1:14" ht="15.75" x14ac:dyDescent="0.25">
      <c r="A37" s="30" t="s">
        <v>23</v>
      </c>
      <c r="B37" s="27">
        <v>5.0666666666666664</v>
      </c>
      <c r="C37" s="36" t="s">
        <v>62</v>
      </c>
      <c r="D37" s="75">
        <f t="shared" ref="D37:D38" si="7">B37+C$33</f>
        <v>5.2235293650434311</v>
      </c>
      <c r="K37" s="63"/>
      <c r="L37" s="66"/>
      <c r="M37" s="53"/>
      <c r="N37" s="43"/>
    </row>
    <row r="38" spans="1:14" ht="15.75" x14ac:dyDescent="0.25">
      <c r="A38" s="30" t="s">
        <v>24</v>
      </c>
      <c r="B38" s="27">
        <v>5.358888888888889</v>
      </c>
      <c r="C38" s="36" t="s">
        <v>63</v>
      </c>
      <c r="D38" s="75">
        <f t="shared" si="7"/>
        <v>5.5157515872656537</v>
      </c>
      <c r="K38" s="63"/>
      <c r="L38" s="66"/>
      <c r="M38" s="53"/>
      <c r="N38" s="43"/>
    </row>
    <row r="39" spans="1:14" ht="15.75" x14ac:dyDescent="0.25">
      <c r="A39" s="31" t="s">
        <v>64</v>
      </c>
      <c r="B39" s="73">
        <f>C33</f>
        <v>0.15686269837676439</v>
      </c>
      <c r="C39" s="74"/>
      <c r="D39" s="75"/>
      <c r="K39" s="63"/>
      <c r="L39" s="66"/>
      <c r="M39" s="53"/>
      <c r="N39" s="43"/>
    </row>
    <row r="40" spans="1:14" ht="15.75" x14ac:dyDescent="0.25">
      <c r="A40" s="28" t="s">
        <v>76</v>
      </c>
      <c r="B40" s="28" t="s">
        <v>72</v>
      </c>
      <c r="C40" s="28" t="s">
        <v>74</v>
      </c>
      <c r="K40" s="63"/>
      <c r="L40" s="66"/>
      <c r="M40" s="53"/>
      <c r="N40" s="43"/>
    </row>
    <row r="41" spans="1:14" ht="15.75" x14ac:dyDescent="0.25">
      <c r="A41" s="35" t="s">
        <v>19</v>
      </c>
      <c r="B41" s="27">
        <v>7.2299999999999995</v>
      </c>
      <c r="C41" s="36" t="s">
        <v>66</v>
      </c>
      <c r="D41" s="75">
        <f>B41+C$33</f>
        <v>7.3868626983767642</v>
      </c>
      <c r="K41" s="63"/>
      <c r="L41" s="66"/>
      <c r="M41" s="53"/>
      <c r="N41" s="43"/>
    </row>
    <row r="42" spans="1:14" ht="15.75" x14ac:dyDescent="0.25">
      <c r="A42" s="30" t="s">
        <v>20</v>
      </c>
      <c r="B42" s="27">
        <v>5.1266666666666669</v>
      </c>
      <c r="C42" s="36" t="s">
        <v>63</v>
      </c>
      <c r="D42" s="75">
        <f t="shared" ref="D42:D43" si="8">B42+C$33</f>
        <v>5.2835293650434316</v>
      </c>
      <c r="K42" s="63"/>
      <c r="L42" s="66"/>
      <c r="M42" s="53"/>
      <c r="N42" s="43"/>
    </row>
    <row r="43" spans="1:14" ht="15.75" x14ac:dyDescent="0.25">
      <c r="A43" s="30" t="s">
        <v>21</v>
      </c>
      <c r="B43" s="27">
        <v>3.6333333333333337</v>
      </c>
      <c r="C43" s="36" t="s">
        <v>62</v>
      </c>
      <c r="D43" s="75">
        <f t="shared" si="8"/>
        <v>3.790196031710098</v>
      </c>
      <c r="K43" s="63"/>
      <c r="L43" s="66"/>
      <c r="M43" s="53"/>
      <c r="N43" s="43"/>
    </row>
    <row r="44" spans="1:14" ht="15.75" x14ac:dyDescent="0.25">
      <c r="A44" s="76" t="s">
        <v>64</v>
      </c>
      <c r="B44" s="73">
        <f>C33</f>
        <v>0.15686269837676439</v>
      </c>
      <c r="C44" s="74"/>
      <c r="K44" s="63"/>
      <c r="L44" s="66"/>
      <c r="M44" s="53"/>
      <c r="N44" s="43"/>
    </row>
  </sheetData>
  <sortState ref="A41:C43">
    <sortCondition ref="A41:A43"/>
  </sortState>
  <mergeCells count="13">
    <mergeCell ref="I20:I21"/>
    <mergeCell ref="B20:B21"/>
    <mergeCell ref="C20:C21"/>
    <mergeCell ref="D20:D21"/>
    <mergeCell ref="E20:E21"/>
    <mergeCell ref="F20:F21"/>
    <mergeCell ref="G20:H20"/>
    <mergeCell ref="J7:N7"/>
    <mergeCell ref="J8:J9"/>
    <mergeCell ref="K8:M8"/>
    <mergeCell ref="N8:N9"/>
    <mergeCell ref="C4:E4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opLeftCell="A4" workbookViewId="0">
      <selection activeCell="O34" sqref="O34"/>
    </sheetView>
  </sheetViews>
  <sheetFormatPr defaultRowHeight="15" x14ac:dyDescent="0.25"/>
  <cols>
    <col min="1" max="1" width="15.7109375" customWidth="1"/>
    <col min="2" max="2" width="12.140625" customWidth="1"/>
    <col min="3" max="3" width="11.42578125" customWidth="1"/>
    <col min="4" max="4" width="11.85546875" customWidth="1"/>
    <col min="5" max="5" width="13.140625" customWidth="1"/>
    <col min="6" max="6" width="13.42578125" customWidth="1"/>
    <col min="7" max="8" width="11.5703125" bestFit="1" customWidth="1"/>
    <col min="9" max="9" width="12.85546875" customWidth="1"/>
    <col min="10" max="10" width="14.85546875" customWidth="1"/>
    <col min="11" max="11" width="16.7109375" customWidth="1"/>
    <col min="12" max="12" width="15" customWidth="1"/>
    <col min="13" max="13" width="13.140625" customWidth="1"/>
  </cols>
  <sheetData>
    <row r="1" spans="1:13" ht="15.75" x14ac:dyDescent="0.25">
      <c r="D1" s="12"/>
      <c r="F1" s="10" t="s">
        <v>41</v>
      </c>
      <c r="J1" s="12"/>
    </row>
    <row r="2" spans="1:13" ht="15.75" thickBot="1" x14ac:dyDescent="0.3"/>
    <row r="3" spans="1:13" ht="15.75" thickBot="1" x14ac:dyDescent="0.3">
      <c r="A3" s="87" t="s">
        <v>0</v>
      </c>
      <c r="B3" s="84" t="s">
        <v>1</v>
      </c>
      <c r="C3" s="85"/>
      <c r="D3" s="86"/>
      <c r="E3" s="87" t="s">
        <v>2</v>
      </c>
    </row>
    <row r="4" spans="1:13" ht="15.75" thickBot="1" x14ac:dyDescent="0.3">
      <c r="A4" s="88"/>
      <c r="B4" s="2" t="s">
        <v>3</v>
      </c>
      <c r="C4" s="2" t="s">
        <v>4</v>
      </c>
      <c r="D4" s="2" t="s">
        <v>5</v>
      </c>
      <c r="E4" s="88"/>
      <c r="F4" s="67" t="s">
        <v>72</v>
      </c>
    </row>
    <row r="5" spans="1:13" ht="15.75" thickBot="1" x14ac:dyDescent="0.3">
      <c r="A5" s="3" t="s">
        <v>6</v>
      </c>
      <c r="B5" s="4">
        <v>5.47</v>
      </c>
      <c r="C5" s="4">
        <v>5.44</v>
      </c>
      <c r="D5" s="4">
        <v>5.41</v>
      </c>
      <c r="E5" s="4">
        <f>SUM(B5:D5)</f>
        <v>16.32</v>
      </c>
      <c r="F5" s="27">
        <f>E5/3</f>
        <v>5.44</v>
      </c>
    </row>
    <row r="6" spans="1:13" ht="15.75" thickBot="1" x14ac:dyDescent="0.3">
      <c r="A6" s="3" t="s">
        <v>7</v>
      </c>
      <c r="B6" s="4">
        <v>5.32</v>
      </c>
      <c r="C6" s="4">
        <v>5.35</v>
      </c>
      <c r="D6" s="4">
        <v>5.36</v>
      </c>
      <c r="E6" s="4">
        <f t="shared" ref="E6:E13" si="0">SUM(B6:D6)</f>
        <v>16.03</v>
      </c>
      <c r="F6" s="27">
        <f t="shared" ref="F6:F13" si="1">E6/3</f>
        <v>5.3433333333333337</v>
      </c>
      <c r="I6" s="89" t="s">
        <v>16</v>
      </c>
      <c r="J6" s="90"/>
      <c r="K6" s="90"/>
      <c r="L6" s="90"/>
      <c r="M6" s="91"/>
    </row>
    <row r="7" spans="1:13" ht="15.75" thickBot="1" x14ac:dyDescent="0.3">
      <c r="A7" s="3" t="s">
        <v>8</v>
      </c>
      <c r="B7" s="4">
        <v>5.65</v>
      </c>
      <c r="C7" s="4">
        <v>5.61</v>
      </c>
      <c r="D7" s="4">
        <v>5.62</v>
      </c>
      <c r="E7" s="4">
        <f t="shared" si="0"/>
        <v>16.880000000000003</v>
      </c>
      <c r="F7" s="27">
        <f t="shared" si="1"/>
        <v>5.6266666666666678</v>
      </c>
      <c r="I7" s="92" t="s">
        <v>17</v>
      </c>
      <c r="J7" s="89" t="s">
        <v>18</v>
      </c>
      <c r="K7" s="90"/>
      <c r="L7" s="91"/>
      <c r="M7" s="94" t="s">
        <v>25</v>
      </c>
    </row>
    <row r="8" spans="1:13" ht="15.75" thickBot="1" x14ac:dyDescent="0.3">
      <c r="A8" s="3" t="s">
        <v>9</v>
      </c>
      <c r="B8" s="4">
        <v>5.66</v>
      </c>
      <c r="C8" s="4">
        <v>5.57</v>
      </c>
      <c r="D8" s="4">
        <v>5.52</v>
      </c>
      <c r="E8" s="4">
        <f t="shared" si="0"/>
        <v>16.75</v>
      </c>
      <c r="F8" s="27">
        <f t="shared" si="1"/>
        <v>5.583333333333333</v>
      </c>
      <c r="I8" s="93"/>
      <c r="J8" s="13" t="s">
        <v>19</v>
      </c>
      <c r="K8" s="13" t="s">
        <v>20</v>
      </c>
      <c r="L8" s="13" t="s">
        <v>21</v>
      </c>
      <c r="M8" s="95"/>
    </row>
    <row r="9" spans="1:13" ht="15.75" thickBot="1" x14ac:dyDescent="0.3">
      <c r="A9" s="3" t="s">
        <v>10</v>
      </c>
      <c r="B9" s="4">
        <v>5.81</v>
      </c>
      <c r="C9" s="4">
        <v>5.5</v>
      </c>
      <c r="D9" s="4">
        <v>5.53</v>
      </c>
      <c r="E9" s="4">
        <f t="shared" si="0"/>
        <v>16.84</v>
      </c>
      <c r="F9" s="27">
        <f t="shared" si="1"/>
        <v>5.6133333333333333</v>
      </c>
      <c r="I9" s="14" t="s">
        <v>22</v>
      </c>
      <c r="J9" s="15">
        <f>E5</f>
        <v>16.32</v>
      </c>
      <c r="K9" s="15">
        <f>E6</f>
        <v>16.03</v>
      </c>
      <c r="L9" s="15">
        <f>E7</f>
        <v>16.880000000000003</v>
      </c>
      <c r="M9" s="15">
        <f>SUM(J9:L9)</f>
        <v>49.230000000000004</v>
      </c>
    </row>
    <row r="10" spans="1:13" ht="15.75" thickBot="1" x14ac:dyDescent="0.3">
      <c r="A10" s="3" t="s">
        <v>11</v>
      </c>
      <c r="B10" s="4">
        <v>5.51</v>
      </c>
      <c r="C10" s="4">
        <v>5.5</v>
      </c>
      <c r="D10" s="4">
        <v>5.47</v>
      </c>
      <c r="E10" s="4">
        <f t="shared" si="0"/>
        <v>16.48</v>
      </c>
      <c r="F10" s="27">
        <f t="shared" si="1"/>
        <v>5.4933333333333332</v>
      </c>
      <c r="I10" s="14" t="s">
        <v>23</v>
      </c>
      <c r="J10" s="15">
        <f>E8</f>
        <v>16.75</v>
      </c>
      <c r="K10" s="15">
        <f>E9</f>
        <v>16.84</v>
      </c>
      <c r="L10" s="15">
        <f>E10</f>
        <v>16.48</v>
      </c>
      <c r="M10" s="15">
        <f t="shared" ref="M10:M11" si="2">SUM(J10:L10)</f>
        <v>50.070000000000007</v>
      </c>
    </row>
    <row r="11" spans="1:13" ht="15.75" thickBot="1" x14ac:dyDescent="0.3">
      <c r="A11" s="3" t="s">
        <v>12</v>
      </c>
      <c r="B11" s="4">
        <v>5.57</v>
      </c>
      <c r="C11" s="4">
        <v>5.49</v>
      </c>
      <c r="D11" s="4">
        <v>5.51</v>
      </c>
      <c r="E11" s="4">
        <f t="shared" si="0"/>
        <v>16.57</v>
      </c>
      <c r="F11" s="27">
        <f t="shared" si="1"/>
        <v>5.5233333333333334</v>
      </c>
      <c r="I11" s="14" t="s">
        <v>24</v>
      </c>
      <c r="J11" s="15">
        <f>E11</f>
        <v>16.57</v>
      </c>
      <c r="K11" s="15">
        <f>E12</f>
        <v>16.36</v>
      </c>
      <c r="L11" s="15">
        <f>E13</f>
        <v>17.07</v>
      </c>
      <c r="M11" s="15">
        <f t="shared" si="2"/>
        <v>50</v>
      </c>
    </row>
    <row r="12" spans="1:13" ht="15.75" thickBot="1" x14ac:dyDescent="0.3">
      <c r="A12" s="3" t="s">
        <v>13</v>
      </c>
      <c r="B12" s="4">
        <v>5.28</v>
      </c>
      <c r="C12" s="4">
        <v>5.54</v>
      </c>
      <c r="D12" s="4">
        <v>5.54</v>
      </c>
      <c r="E12" s="4">
        <f t="shared" si="0"/>
        <v>16.36</v>
      </c>
      <c r="F12" s="27">
        <f t="shared" si="1"/>
        <v>5.4533333333333331</v>
      </c>
      <c r="I12" s="14" t="s">
        <v>2</v>
      </c>
      <c r="J12" s="15">
        <f>SUM(J9:J11)</f>
        <v>49.64</v>
      </c>
      <c r="K12" s="15">
        <f t="shared" ref="K12:L12" si="3">SUM(K9:K11)</f>
        <v>49.230000000000004</v>
      </c>
      <c r="L12" s="15">
        <f t="shared" si="3"/>
        <v>50.43</v>
      </c>
      <c r="M12" s="16">
        <f>SUM(J12:L12)</f>
        <v>149.30000000000001</v>
      </c>
    </row>
    <row r="13" spans="1:13" ht="15.75" thickBot="1" x14ac:dyDescent="0.3">
      <c r="A13" s="3" t="s">
        <v>14</v>
      </c>
      <c r="B13" s="4">
        <v>5.69</v>
      </c>
      <c r="C13" s="4">
        <v>5.74</v>
      </c>
      <c r="D13" s="4">
        <v>5.64</v>
      </c>
      <c r="E13" s="4">
        <f t="shared" si="0"/>
        <v>17.07</v>
      </c>
      <c r="F13" s="27">
        <f t="shared" si="1"/>
        <v>5.69</v>
      </c>
      <c r="G13" t="s">
        <v>38</v>
      </c>
      <c r="I13" s="26" t="s">
        <v>72</v>
      </c>
      <c r="J13" s="27">
        <f>J12/9</f>
        <v>5.5155555555555553</v>
      </c>
      <c r="K13" s="27">
        <f t="shared" ref="K13:L13" si="4">K12/9</f>
        <v>5.4700000000000006</v>
      </c>
      <c r="L13" s="27">
        <f t="shared" si="4"/>
        <v>5.6033333333333335</v>
      </c>
    </row>
    <row r="14" spans="1:13" ht="15.75" thickBot="1" x14ac:dyDescent="0.3">
      <c r="A14" s="5" t="s">
        <v>15</v>
      </c>
      <c r="B14" s="4">
        <f>SUM(B5:B13)</f>
        <v>49.959999999999994</v>
      </c>
      <c r="C14" s="4">
        <f t="shared" ref="C14:D14" si="5">SUM(C5:C13)</f>
        <v>49.74</v>
      </c>
      <c r="D14" s="4">
        <f t="shared" si="5"/>
        <v>49.6</v>
      </c>
      <c r="E14" s="8">
        <f>SUM(E5:E13)</f>
        <v>149.30000000000001</v>
      </c>
      <c r="G14" s="18">
        <f>E14^2/27</f>
        <v>825.57370370370381</v>
      </c>
    </row>
    <row r="18" spans="1:10" ht="15.75" thickBot="1" x14ac:dyDescent="0.3">
      <c r="F18" s="10" t="s">
        <v>44</v>
      </c>
    </row>
    <row r="19" spans="1:10" ht="15.75" thickBot="1" x14ac:dyDescent="0.3">
      <c r="C19" s="92" t="s">
        <v>27</v>
      </c>
      <c r="D19" s="92" t="s">
        <v>28</v>
      </c>
      <c r="E19" s="92" t="s">
        <v>29</v>
      </c>
      <c r="F19" s="92" t="s">
        <v>30</v>
      </c>
      <c r="G19" s="92" t="s">
        <v>31</v>
      </c>
      <c r="H19" s="89" t="s">
        <v>32</v>
      </c>
      <c r="I19" s="91"/>
      <c r="J19" s="94" t="s">
        <v>42</v>
      </c>
    </row>
    <row r="20" spans="1:10" ht="15.75" thickBot="1" x14ac:dyDescent="0.3">
      <c r="C20" s="93"/>
      <c r="D20" s="93"/>
      <c r="E20" s="93"/>
      <c r="F20" s="93"/>
      <c r="G20" s="93"/>
      <c r="H20" s="13">
        <v>0.05</v>
      </c>
      <c r="I20" s="13">
        <v>0.01</v>
      </c>
      <c r="J20" s="95"/>
    </row>
    <row r="21" spans="1:10" ht="15.75" thickBot="1" x14ac:dyDescent="0.3">
      <c r="C21" s="14" t="s">
        <v>1</v>
      </c>
      <c r="D21" s="4">
        <f>3-1</f>
        <v>2</v>
      </c>
      <c r="E21" s="78">
        <f>SUMSQ(B14:D14)/9-G14</f>
        <v>7.3185185183319845E-3</v>
      </c>
      <c r="F21" s="78">
        <f>E21/D21</f>
        <v>3.6592592591659923E-3</v>
      </c>
      <c r="G21" s="78">
        <f>F21/F26</f>
        <v>0.49138949330419784</v>
      </c>
      <c r="H21" s="22">
        <f>FINV(H20,D21,D26)</f>
        <v>3.6337234675916301</v>
      </c>
      <c r="I21" s="22">
        <f>FINV(I20,D21,D26)</f>
        <v>6.2262352803113821</v>
      </c>
      <c r="J21" s="4" t="s">
        <v>39</v>
      </c>
    </row>
    <row r="22" spans="1:10" ht="15.75" thickBot="1" x14ac:dyDescent="0.3">
      <c r="C22" s="14" t="s">
        <v>0</v>
      </c>
      <c r="D22" s="4">
        <f>3*3-1</f>
        <v>8</v>
      </c>
      <c r="E22" s="78">
        <f>SUMSQ(E5:E13)/3-G14</f>
        <v>0.28482962962959846</v>
      </c>
      <c r="F22" s="78">
        <f t="shared" ref="F22:F26" si="6">E22/D22</f>
        <v>3.5603703703699807E-2</v>
      </c>
      <c r="G22" s="78">
        <f>F22/F26</f>
        <v>4.7811004041023635</v>
      </c>
      <c r="H22" s="22">
        <f>FINV(H20,D22,D26)</f>
        <v>2.5910961798744014</v>
      </c>
      <c r="I22" s="22">
        <f>FINV(I20,D22,D26)</f>
        <v>3.8895721399261927</v>
      </c>
      <c r="J22" s="4" t="s">
        <v>40</v>
      </c>
    </row>
    <row r="23" spans="1:10" ht="15.75" thickBot="1" x14ac:dyDescent="0.3">
      <c r="C23" s="14" t="s">
        <v>34</v>
      </c>
      <c r="D23" s="4">
        <f>3-1</f>
        <v>2</v>
      </c>
      <c r="E23" s="78">
        <f>SUMSQ(M9:M11)/9-G14</f>
        <v>4.8274074074129203E-2</v>
      </c>
      <c r="F23" s="78">
        <f t="shared" si="6"/>
        <v>2.4137037037064601E-2</v>
      </c>
      <c r="G23" s="78">
        <f>F23/F26</f>
        <v>3.2412806963043894</v>
      </c>
      <c r="H23" s="22">
        <f>FINV(H20,D23,D26)</f>
        <v>3.6337234675916301</v>
      </c>
      <c r="I23" s="22">
        <f>FINV(I20,D23,D26)</f>
        <v>6.2262352803113821</v>
      </c>
      <c r="J23" s="4" t="s">
        <v>39</v>
      </c>
    </row>
    <row r="24" spans="1:10" ht="15.75" thickBot="1" x14ac:dyDescent="0.3">
      <c r="C24" s="14" t="s">
        <v>35</v>
      </c>
      <c r="D24" s="4">
        <f>3-1</f>
        <v>2</v>
      </c>
      <c r="E24" s="78">
        <f>SUMSQ(J12:L12)/9-G14</f>
        <v>8.2674074074020609E-2</v>
      </c>
      <c r="F24" s="78">
        <f t="shared" si="6"/>
        <v>4.1337037037010305E-2</v>
      </c>
      <c r="G24" s="78">
        <f>F24/F26</f>
        <v>5.5510102580003968</v>
      </c>
      <c r="H24" s="22">
        <f>FINV(H20,D24,D26)</f>
        <v>3.6337234675916301</v>
      </c>
      <c r="I24" s="22">
        <f>FINV(I20,D24,D26)</f>
        <v>6.2262352803113821</v>
      </c>
      <c r="J24" s="4" t="s">
        <v>51</v>
      </c>
    </row>
    <row r="25" spans="1:10" ht="15.75" thickBot="1" x14ac:dyDescent="0.3">
      <c r="C25" s="14" t="s">
        <v>36</v>
      </c>
      <c r="D25" s="4">
        <f>D23*D24</f>
        <v>4</v>
      </c>
      <c r="E25" s="78">
        <f>E22-E23-E24</f>
        <v>0.15388148148144865</v>
      </c>
      <c r="F25" s="78">
        <f t="shared" si="6"/>
        <v>3.8470370370362161E-2</v>
      </c>
      <c r="G25" s="78">
        <f>F25/F26</f>
        <v>5.1660553310523341</v>
      </c>
      <c r="H25" s="22">
        <f>FINV(H20,D25,D26)</f>
        <v>3.0069172799243447</v>
      </c>
      <c r="I25" s="22">
        <f>FINV(I20,D25,D26)</f>
        <v>4.772577999723211</v>
      </c>
      <c r="J25" s="4" t="s">
        <v>40</v>
      </c>
    </row>
    <row r="26" spans="1:10" ht="15.75" thickBot="1" x14ac:dyDescent="0.3">
      <c r="C26" s="14" t="s">
        <v>37</v>
      </c>
      <c r="D26" s="4">
        <f>D27-D21-D22</f>
        <v>16</v>
      </c>
      <c r="E26" s="78">
        <f>E27-E21-E22</f>
        <v>0.119148148148156</v>
      </c>
      <c r="F26" s="78">
        <f t="shared" si="6"/>
        <v>7.4467592592597498E-3</v>
      </c>
      <c r="G26" s="79"/>
      <c r="H26" s="23"/>
      <c r="I26" s="23"/>
      <c r="J26" s="17"/>
    </row>
    <row r="27" spans="1:10" ht="15.75" thickBot="1" x14ac:dyDescent="0.3">
      <c r="C27" s="14" t="s">
        <v>2</v>
      </c>
      <c r="D27" s="4">
        <f>3*3*3-1</f>
        <v>26</v>
      </c>
      <c r="E27" s="78">
        <f>SUMSQ(B5:D13)-G14</f>
        <v>0.41129629629608644</v>
      </c>
      <c r="F27" s="79"/>
      <c r="G27" s="79"/>
      <c r="H27" s="23"/>
      <c r="I27" s="23"/>
      <c r="J27" s="17"/>
    </row>
    <row r="30" spans="1:10" x14ac:dyDescent="0.25">
      <c r="A30" t="s">
        <v>60</v>
      </c>
      <c r="B30" s="34" t="s">
        <v>67</v>
      </c>
      <c r="C30" t="s">
        <v>61</v>
      </c>
      <c r="F30" t="s">
        <v>60</v>
      </c>
      <c r="G30" t="s">
        <v>67</v>
      </c>
      <c r="H30" t="s">
        <v>61</v>
      </c>
    </row>
    <row r="31" spans="1:10" ht="15.75" thickBot="1" x14ac:dyDescent="0.3">
      <c r="A31" s="75">
        <f>SQRT(F26/9)</f>
        <v>2.8764869119697129E-2</v>
      </c>
      <c r="B31" s="27">
        <v>5.03</v>
      </c>
      <c r="C31" s="72">
        <f>A31*B31</f>
        <v>0.14468729167207656</v>
      </c>
      <c r="F31" s="27">
        <f>SQRT(F26/9)</f>
        <v>2.8764869119697129E-2</v>
      </c>
      <c r="G31" s="27">
        <v>5.03</v>
      </c>
      <c r="H31" s="72">
        <f>F31*G31</f>
        <v>0.14468729167207656</v>
      </c>
    </row>
    <row r="32" spans="1:10" ht="16.5" thickBot="1" x14ac:dyDescent="0.3">
      <c r="A32" s="28" t="s">
        <v>76</v>
      </c>
      <c r="B32" s="28" t="s">
        <v>72</v>
      </c>
      <c r="C32" s="28" t="s">
        <v>74</v>
      </c>
      <c r="F32" s="69" t="s">
        <v>78</v>
      </c>
      <c r="G32" s="65" t="s">
        <v>72</v>
      </c>
      <c r="H32" s="65" t="s">
        <v>74</v>
      </c>
    </row>
    <row r="33" spans="1:10" ht="16.5" thickBot="1" x14ac:dyDescent="0.3">
      <c r="A33" s="30" t="s">
        <v>19</v>
      </c>
      <c r="B33" s="27">
        <v>5.5155555555555553</v>
      </c>
      <c r="C33" s="36" t="s">
        <v>62</v>
      </c>
      <c r="F33" s="70" t="s">
        <v>6</v>
      </c>
      <c r="G33" s="62">
        <v>5.44</v>
      </c>
      <c r="H33" s="54" t="s">
        <v>62</v>
      </c>
      <c r="I33" s="27">
        <f>G33+H$31</f>
        <v>5.5846872916720773</v>
      </c>
    </row>
    <row r="34" spans="1:10" ht="16.5" thickBot="1" x14ac:dyDescent="0.3">
      <c r="A34" s="35" t="s">
        <v>20</v>
      </c>
      <c r="B34" s="27">
        <v>5.4700000000000006</v>
      </c>
      <c r="C34" s="36" t="s">
        <v>62</v>
      </c>
      <c r="D34" s="75">
        <f>B34+C$31</f>
        <v>5.6146872916720776</v>
      </c>
      <c r="F34" s="70" t="s">
        <v>7</v>
      </c>
      <c r="G34" s="62">
        <v>5.3433333333333337</v>
      </c>
      <c r="H34" s="54" t="s">
        <v>62</v>
      </c>
      <c r="I34" s="27">
        <f>G34+H$31</f>
        <v>5.4880206250054107</v>
      </c>
    </row>
    <row r="35" spans="1:10" ht="16.5" thickBot="1" x14ac:dyDescent="0.3">
      <c r="A35" s="30" t="s">
        <v>21</v>
      </c>
      <c r="B35" s="27">
        <v>5.6033333333333335</v>
      </c>
      <c r="C35" s="36" t="s">
        <v>62</v>
      </c>
      <c r="F35" s="70" t="s">
        <v>8</v>
      </c>
      <c r="G35" s="62">
        <v>5.6266666666666678</v>
      </c>
      <c r="H35" s="54" t="s">
        <v>83</v>
      </c>
      <c r="I35" s="27">
        <f>G35+H$31</f>
        <v>5.7713539583387448</v>
      </c>
    </row>
    <row r="36" spans="1:10" ht="16.5" thickBot="1" x14ac:dyDescent="0.3">
      <c r="A36" s="31" t="s">
        <v>64</v>
      </c>
      <c r="B36" s="73">
        <f>C31</f>
        <v>0.14468729167207656</v>
      </c>
      <c r="C36" s="29"/>
      <c r="F36" s="70" t="s">
        <v>9</v>
      </c>
      <c r="G36" s="62">
        <v>5.583333333333333</v>
      </c>
      <c r="H36" s="54" t="s">
        <v>63</v>
      </c>
      <c r="I36" s="27">
        <f>G36+H$31</f>
        <v>5.72802062500541</v>
      </c>
    </row>
    <row r="37" spans="1:10" ht="15.75" thickBot="1" x14ac:dyDescent="0.3">
      <c r="F37" s="70" t="s">
        <v>10</v>
      </c>
      <c r="G37" s="62">
        <v>5.6133333333333333</v>
      </c>
      <c r="H37" s="54" t="s">
        <v>63</v>
      </c>
      <c r="I37" s="27">
        <f>G37+H$31</f>
        <v>5.7580206250054102</v>
      </c>
      <c r="J37" s="27"/>
    </row>
    <row r="38" spans="1:10" ht="15.75" thickBot="1" x14ac:dyDescent="0.3">
      <c r="F38" s="70" t="s">
        <v>11</v>
      </c>
      <c r="G38" s="62">
        <v>5.4933333333333332</v>
      </c>
      <c r="H38" s="54" t="s">
        <v>82</v>
      </c>
      <c r="I38" s="27">
        <f>G38+H$31</f>
        <v>5.6380206250054101</v>
      </c>
    </row>
    <row r="39" spans="1:10" ht="15.75" thickBot="1" x14ac:dyDescent="0.3">
      <c r="F39" s="70" t="s">
        <v>12</v>
      </c>
      <c r="G39" s="62">
        <v>5.5233333333333334</v>
      </c>
      <c r="H39" s="54" t="s">
        <v>63</v>
      </c>
      <c r="I39" s="27">
        <f>G39+H$31</f>
        <v>5.6680206250054104</v>
      </c>
    </row>
    <row r="40" spans="1:10" ht="15.75" thickBot="1" x14ac:dyDescent="0.3">
      <c r="F40" s="70" t="s">
        <v>13</v>
      </c>
      <c r="G40" s="62">
        <v>5.4533333333333331</v>
      </c>
      <c r="H40" s="54" t="s">
        <v>62</v>
      </c>
      <c r="I40" s="27">
        <f>G40+H$31</f>
        <v>5.5980206250054101</v>
      </c>
    </row>
    <row r="41" spans="1:10" ht="15.75" thickBot="1" x14ac:dyDescent="0.3">
      <c r="F41" s="70" t="s">
        <v>14</v>
      </c>
      <c r="G41" s="62">
        <v>5.69</v>
      </c>
      <c r="H41" s="54" t="s">
        <v>66</v>
      </c>
      <c r="I41" s="27">
        <f>G41+H$31</f>
        <v>5.8346872916720773</v>
      </c>
    </row>
    <row r="42" spans="1:10" x14ac:dyDescent="0.25">
      <c r="I42" s="27"/>
    </row>
  </sheetData>
  <sortState ref="F33:I41">
    <sortCondition ref="F33:F41"/>
  </sortState>
  <mergeCells count="14">
    <mergeCell ref="J19:J20"/>
    <mergeCell ref="C19:C20"/>
    <mergeCell ref="D19:D20"/>
    <mergeCell ref="E19:E20"/>
    <mergeCell ref="F19:F20"/>
    <mergeCell ref="G19:G20"/>
    <mergeCell ref="H19:I19"/>
    <mergeCell ref="A3:A4"/>
    <mergeCell ref="B3:D3"/>
    <mergeCell ref="E3:E4"/>
    <mergeCell ref="I6:M6"/>
    <mergeCell ref="I7:I8"/>
    <mergeCell ref="J7:L7"/>
    <mergeCell ref="M7:M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topLeftCell="A10" zoomScale="90" zoomScaleNormal="90" workbookViewId="0">
      <selection activeCell="I48" sqref="I48"/>
    </sheetView>
  </sheetViews>
  <sheetFormatPr defaultRowHeight="15" x14ac:dyDescent="0.25"/>
  <cols>
    <col min="1" max="1" width="12.7109375" customWidth="1"/>
    <col min="2" max="2" width="12.28515625" customWidth="1"/>
    <col min="3" max="3" width="11.85546875" customWidth="1"/>
    <col min="4" max="4" width="15" customWidth="1"/>
    <col min="5" max="5" width="12.85546875" customWidth="1"/>
    <col min="6" max="6" width="11.7109375" bestFit="1" customWidth="1"/>
    <col min="7" max="7" width="12.5703125" bestFit="1" customWidth="1"/>
    <col min="8" max="8" width="11.7109375" bestFit="1" customWidth="1"/>
    <col min="9" max="9" width="12.85546875" customWidth="1"/>
    <col min="10" max="10" width="12.42578125" customWidth="1"/>
    <col min="11" max="12" width="13.28515625" customWidth="1"/>
    <col min="13" max="13" width="12.5703125" customWidth="1"/>
  </cols>
  <sheetData>
    <row r="1" spans="1:14" x14ac:dyDescent="0.25">
      <c r="E1" t="s">
        <v>45</v>
      </c>
    </row>
    <row r="2" spans="1:14" ht="15.75" thickBot="1" x14ac:dyDescent="0.3"/>
    <row r="3" spans="1:14" ht="15.75" thickBot="1" x14ac:dyDescent="0.3">
      <c r="A3" s="87" t="s">
        <v>0</v>
      </c>
      <c r="B3" s="84" t="s">
        <v>1</v>
      </c>
      <c r="C3" s="85"/>
      <c r="D3" s="86"/>
      <c r="E3" s="87" t="s">
        <v>2</v>
      </c>
    </row>
    <row r="4" spans="1:14" ht="15.75" thickBot="1" x14ac:dyDescent="0.3">
      <c r="A4" s="88"/>
      <c r="B4" s="2" t="s">
        <v>3</v>
      </c>
      <c r="C4" s="2" t="s">
        <v>4</v>
      </c>
      <c r="D4" s="2" t="s">
        <v>5</v>
      </c>
      <c r="E4" s="88"/>
      <c r="F4" s="67" t="s">
        <v>72</v>
      </c>
    </row>
    <row r="5" spans="1:14" ht="15.75" thickBot="1" x14ac:dyDescent="0.3">
      <c r="A5" s="3" t="s">
        <v>6</v>
      </c>
      <c r="B5" s="4">
        <v>4.37</v>
      </c>
      <c r="C5" s="4">
        <v>4.62</v>
      </c>
      <c r="D5" s="4">
        <v>4.51</v>
      </c>
      <c r="E5" s="4">
        <f>SUM(B5:D5)</f>
        <v>13.5</v>
      </c>
      <c r="F5" s="27">
        <f>E5/3</f>
        <v>4.5</v>
      </c>
    </row>
    <row r="6" spans="1:14" ht="15.75" thickBot="1" x14ac:dyDescent="0.3">
      <c r="A6" s="3" t="s">
        <v>7</v>
      </c>
      <c r="B6" s="4">
        <v>3.22</v>
      </c>
      <c r="C6" s="4">
        <v>3.46</v>
      </c>
      <c r="D6" s="4">
        <v>3.25</v>
      </c>
      <c r="E6" s="4">
        <f t="shared" ref="E6:E13" si="0">SUM(B6:D6)</f>
        <v>9.93</v>
      </c>
      <c r="F6" s="27">
        <f t="shared" ref="F6:F13" si="1">E6/3</f>
        <v>3.31</v>
      </c>
      <c r="I6" s="89" t="s">
        <v>16</v>
      </c>
      <c r="J6" s="90"/>
      <c r="K6" s="90"/>
      <c r="L6" s="90"/>
      <c r="M6" s="91"/>
    </row>
    <row r="7" spans="1:14" ht="15.75" thickBot="1" x14ac:dyDescent="0.3">
      <c r="A7" s="3" t="s">
        <v>8</v>
      </c>
      <c r="B7" s="4">
        <v>3.77</v>
      </c>
      <c r="C7" s="4">
        <v>3.93</v>
      </c>
      <c r="D7" s="4">
        <v>3.57</v>
      </c>
      <c r="E7" s="4">
        <f t="shared" si="0"/>
        <v>11.27</v>
      </c>
      <c r="F7" s="27">
        <f t="shared" si="1"/>
        <v>3.7566666666666664</v>
      </c>
      <c r="I7" s="92" t="s">
        <v>17</v>
      </c>
      <c r="J7" s="89" t="s">
        <v>18</v>
      </c>
      <c r="K7" s="90"/>
      <c r="L7" s="91"/>
      <c r="M7" s="94" t="s">
        <v>25</v>
      </c>
    </row>
    <row r="8" spans="1:14" ht="15.75" thickBot="1" x14ac:dyDescent="0.3">
      <c r="A8" s="3" t="s">
        <v>9</v>
      </c>
      <c r="B8" s="4">
        <v>4.78</v>
      </c>
      <c r="C8" s="4">
        <v>5.03</v>
      </c>
      <c r="D8" s="4">
        <v>4.9400000000000004</v>
      </c>
      <c r="E8" s="4">
        <f t="shared" si="0"/>
        <v>14.75</v>
      </c>
      <c r="F8" s="27">
        <f t="shared" si="1"/>
        <v>4.916666666666667</v>
      </c>
      <c r="I8" s="93"/>
      <c r="J8" s="13" t="s">
        <v>19</v>
      </c>
      <c r="K8" s="13" t="s">
        <v>20</v>
      </c>
      <c r="L8" s="13" t="s">
        <v>21</v>
      </c>
      <c r="M8" s="95"/>
      <c r="N8" s="34" t="s">
        <v>72</v>
      </c>
    </row>
    <row r="9" spans="1:14" ht="15.75" thickBot="1" x14ac:dyDescent="0.3">
      <c r="A9" s="3" t="s">
        <v>10</v>
      </c>
      <c r="B9" s="4">
        <v>5.2</v>
      </c>
      <c r="C9" s="4">
        <v>5.92</v>
      </c>
      <c r="D9" s="4">
        <v>5.89</v>
      </c>
      <c r="E9" s="4">
        <f t="shared" si="0"/>
        <v>17.010000000000002</v>
      </c>
      <c r="F9" s="27">
        <f t="shared" si="1"/>
        <v>5.6700000000000008</v>
      </c>
      <c r="I9" s="14" t="s">
        <v>22</v>
      </c>
      <c r="J9" s="15">
        <f>E5</f>
        <v>13.5</v>
      </c>
      <c r="K9" s="15">
        <f>E6</f>
        <v>9.93</v>
      </c>
      <c r="L9" s="15">
        <f>E7</f>
        <v>11.27</v>
      </c>
      <c r="M9" s="15">
        <f>SUM(J9:L9)</f>
        <v>34.700000000000003</v>
      </c>
      <c r="N9" s="27">
        <f>M9/9</f>
        <v>3.8555555555555561</v>
      </c>
    </row>
    <row r="10" spans="1:14" ht="15.75" thickBot="1" x14ac:dyDescent="0.3">
      <c r="A10" s="3" t="s">
        <v>11</v>
      </c>
      <c r="B10" s="4">
        <v>6.1</v>
      </c>
      <c r="C10" s="4">
        <v>6.65</v>
      </c>
      <c r="D10" s="4">
        <v>6.37</v>
      </c>
      <c r="E10" s="4">
        <f t="shared" si="0"/>
        <v>19.12</v>
      </c>
      <c r="F10" s="27">
        <f t="shared" si="1"/>
        <v>6.373333333333334</v>
      </c>
      <c r="I10" s="14" t="s">
        <v>23</v>
      </c>
      <c r="J10" s="15">
        <f>E8</f>
        <v>14.75</v>
      </c>
      <c r="K10" s="15">
        <f>E9</f>
        <v>17.010000000000002</v>
      </c>
      <c r="L10" s="15">
        <f>E10</f>
        <v>19.12</v>
      </c>
      <c r="M10" s="15">
        <f t="shared" ref="M10:M11" si="2">SUM(J10:L10)</f>
        <v>50.88</v>
      </c>
      <c r="N10" s="27">
        <f t="shared" ref="N10:N11" si="3">M10/9</f>
        <v>5.6533333333333333</v>
      </c>
    </row>
    <row r="11" spans="1:14" ht="15.75" thickBot="1" x14ac:dyDescent="0.3">
      <c r="A11" s="3" t="s">
        <v>12</v>
      </c>
      <c r="B11" s="4">
        <v>4.33</v>
      </c>
      <c r="C11" s="4">
        <v>4.87</v>
      </c>
      <c r="D11" s="4">
        <v>4.5999999999999996</v>
      </c>
      <c r="E11" s="4">
        <f t="shared" si="0"/>
        <v>13.799999999999999</v>
      </c>
      <c r="F11" s="27">
        <f t="shared" si="1"/>
        <v>4.5999999999999996</v>
      </c>
      <c r="I11" s="14" t="s">
        <v>24</v>
      </c>
      <c r="J11" s="15">
        <f>E11</f>
        <v>13.799999999999999</v>
      </c>
      <c r="K11" s="15">
        <f>E12</f>
        <v>11.91</v>
      </c>
      <c r="L11" s="15">
        <f>E13</f>
        <v>13.370000000000001</v>
      </c>
      <c r="M11" s="15">
        <f t="shared" si="2"/>
        <v>39.08</v>
      </c>
      <c r="N11" s="27">
        <f t="shared" si="3"/>
        <v>4.3422222222222224</v>
      </c>
    </row>
    <row r="12" spans="1:14" ht="15.75" thickBot="1" x14ac:dyDescent="0.3">
      <c r="A12" s="3" t="s">
        <v>13</v>
      </c>
      <c r="B12" s="4">
        <v>3.92</v>
      </c>
      <c r="C12" s="4">
        <v>4.0599999999999996</v>
      </c>
      <c r="D12" s="4">
        <v>3.93</v>
      </c>
      <c r="E12" s="4">
        <f t="shared" si="0"/>
        <v>11.91</v>
      </c>
      <c r="F12" s="27">
        <f t="shared" si="1"/>
        <v>3.97</v>
      </c>
      <c r="I12" s="14" t="s">
        <v>2</v>
      </c>
      <c r="J12" s="15">
        <f>SUM(J9:J11)</f>
        <v>42.05</v>
      </c>
      <c r="K12" s="15">
        <f t="shared" ref="K12:L12" si="4">SUM(K9:K11)</f>
        <v>38.85</v>
      </c>
      <c r="L12" s="15">
        <f t="shared" si="4"/>
        <v>43.760000000000005</v>
      </c>
      <c r="M12" s="16">
        <f>SUM(J12:L12)</f>
        <v>124.66000000000001</v>
      </c>
    </row>
    <row r="13" spans="1:14" ht="15.75" thickBot="1" x14ac:dyDescent="0.3">
      <c r="A13" s="3" t="s">
        <v>14</v>
      </c>
      <c r="B13" s="4">
        <v>4.22</v>
      </c>
      <c r="C13" s="4">
        <v>4.37</v>
      </c>
      <c r="D13" s="4">
        <v>4.78</v>
      </c>
      <c r="E13" s="4">
        <f t="shared" si="0"/>
        <v>13.370000000000001</v>
      </c>
      <c r="F13" s="27">
        <f t="shared" si="1"/>
        <v>4.456666666666667</v>
      </c>
      <c r="G13" t="s">
        <v>38</v>
      </c>
      <c r="I13" s="26" t="s">
        <v>72</v>
      </c>
      <c r="J13" s="27">
        <f>J12/9</f>
        <v>4.6722222222222216</v>
      </c>
      <c r="K13" s="27">
        <f t="shared" ref="K13:L13" si="5">K12/9</f>
        <v>4.3166666666666664</v>
      </c>
      <c r="L13" s="27">
        <f t="shared" si="5"/>
        <v>4.8622222222222229</v>
      </c>
    </row>
    <row r="14" spans="1:14" ht="15.75" thickBot="1" x14ac:dyDescent="0.3">
      <c r="A14" s="5" t="s">
        <v>15</v>
      </c>
      <c r="B14" s="4">
        <f>SUM(B5:B13)</f>
        <v>39.909999999999997</v>
      </c>
      <c r="C14" s="4">
        <f t="shared" ref="C14:D14" si="6">SUM(C5:C13)</f>
        <v>42.91</v>
      </c>
      <c r="D14" s="4">
        <f t="shared" si="6"/>
        <v>41.84</v>
      </c>
      <c r="E14" s="8">
        <f>SUM(E5:E13)</f>
        <v>124.66000000000001</v>
      </c>
      <c r="G14" s="18">
        <f>(E14^2)/27</f>
        <v>575.55983703703714</v>
      </c>
    </row>
    <row r="18" spans="1:10" ht="15.75" thickBot="1" x14ac:dyDescent="0.3">
      <c r="F18" s="10" t="s">
        <v>46</v>
      </c>
    </row>
    <row r="19" spans="1:10" ht="15.75" thickBot="1" x14ac:dyDescent="0.3">
      <c r="C19" s="92" t="s">
        <v>27</v>
      </c>
      <c r="D19" s="92" t="s">
        <v>28</v>
      </c>
      <c r="E19" s="92" t="s">
        <v>29</v>
      </c>
      <c r="F19" s="92" t="s">
        <v>30</v>
      </c>
      <c r="G19" s="92" t="s">
        <v>31</v>
      </c>
      <c r="H19" s="89" t="s">
        <v>32</v>
      </c>
      <c r="I19" s="91"/>
      <c r="J19" s="94" t="s">
        <v>42</v>
      </c>
    </row>
    <row r="20" spans="1:10" ht="15.75" thickBot="1" x14ac:dyDescent="0.3">
      <c r="C20" s="93"/>
      <c r="D20" s="93"/>
      <c r="E20" s="93"/>
      <c r="F20" s="93"/>
      <c r="G20" s="93"/>
      <c r="H20" s="13">
        <v>0.05</v>
      </c>
      <c r="I20" s="13">
        <v>0.01</v>
      </c>
      <c r="J20" s="95"/>
    </row>
    <row r="21" spans="1:10" ht="15.75" thickBot="1" x14ac:dyDescent="0.3">
      <c r="C21" s="14" t="s">
        <v>1</v>
      </c>
      <c r="D21" s="4">
        <f>3-1</f>
        <v>2</v>
      </c>
      <c r="E21" s="22">
        <f>SUMSQ(B14:D14)/9-G14</f>
        <v>0.51369629629618885</v>
      </c>
      <c r="F21" s="22">
        <f t="shared" ref="F21:F26" si="7">E21/D21</f>
        <v>0.25684814814809442</v>
      </c>
      <c r="G21" s="22">
        <f>F21/F26</f>
        <v>8.9695245178048513</v>
      </c>
      <c r="H21" s="22">
        <f>FINV(H20,D21,D26)</f>
        <v>3.6337234675916301</v>
      </c>
      <c r="I21" s="22">
        <f>FINV(I20,D21,D26)</f>
        <v>6.2262352803113821</v>
      </c>
      <c r="J21" s="4" t="s">
        <v>40</v>
      </c>
    </row>
    <row r="22" spans="1:10" ht="15.75" thickBot="1" x14ac:dyDescent="0.3">
      <c r="C22" s="14" t="s">
        <v>0</v>
      </c>
      <c r="D22" s="4">
        <f>3*3-1</f>
        <v>8</v>
      </c>
      <c r="E22" s="22">
        <f>SUMSQ(E5:E13)/3-G14</f>
        <v>21.570096296296242</v>
      </c>
      <c r="F22" s="22">
        <f t="shared" si="7"/>
        <v>2.6962620370370303</v>
      </c>
      <c r="G22" s="22">
        <f>F22/F26</f>
        <v>94.157534800234913</v>
      </c>
      <c r="H22" s="22">
        <f>FINV(H20,D22,D26)</f>
        <v>2.5910961798744014</v>
      </c>
      <c r="I22" s="22">
        <f>FINV(I20,D22,D26)</f>
        <v>3.8895721399261927</v>
      </c>
      <c r="J22" s="4" t="s">
        <v>40</v>
      </c>
    </row>
    <row r="23" spans="1:10" ht="15.75" thickBot="1" x14ac:dyDescent="0.3">
      <c r="C23" s="14" t="s">
        <v>34</v>
      </c>
      <c r="D23" s="4">
        <f>3-1</f>
        <v>2</v>
      </c>
      <c r="E23" s="22">
        <f>SUMSQ(M9:M11)/9-G14</f>
        <v>15.563585185185161</v>
      </c>
      <c r="F23" s="22">
        <f t="shared" si="7"/>
        <v>7.7817925925925806</v>
      </c>
      <c r="G23" s="22">
        <f>F23/F26</f>
        <v>271.75192795817389</v>
      </c>
      <c r="H23" s="22">
        <f>FINV(H20,D23,D26)</f>
        <v>3.6337234675916301</v>
      </c>
      <c r="I23" s="22">
        <f>FINV(I20,D23,D26)</f>
        <v>6.2262352803113821</v>
      </c>
      <c r="J23" s="4" t="s">
        <v>40</v>
      </c>
    </row>
    <row r="24" spans="1:10" ht="15.75" thickBot="1" x14ac:dyDescent="0.3">
      <c r="C24" s="14" t="s">
        <v>35</v>
      </c>
      <c r="D24" s="4">
        <f>3-1</f>
        <v>2</v>
      </c>
      <c r="E24" s="22">
        <f>SUMSQ(J12:L12)/9-G14</f>
        <v>1.3804518518518307</v>
      </c>
      <c r="F24" s="22">
        <f t="shared" si="7"/>
        <v>0.69022592592591536</v>
      </c>
      <c r="G24" s="22">
        <f>F24/F26</f>
        <v>24.103729810998772</v>
      </c>
      <c r="H24" s="22">
        <f>FINV(H20,D24,D26)</f>
        <v>3.6337234675916301</v>
      </c>
      <c r="I24" s="22">
        <f>FINV(I20,D24,D26)</f>
        <v>6.2262352803113821</v>
      </c>
      <c r="J24" s="4" t="s">
        <v>40</v>
      </c>
    </row>
    <row r="25" spans="1:10" ht="15.75" thickBot="1" x14ac:dyDescent="0.3">
      <c r="C25" s="14" t="s">
        <v>36</v>
      </c>
      <c r="D25" s="4">
        <f>D23*D24</f>
        <v>4</v>
      </c>
      <c r="E25" s="22">
        <f>E22-E23-E24</f>
        <v>4.6260592592592502</v>
      </c>
      <c r="F25" s="22">
        <f t="shared" si="7"/>
        <v>1.1565148148148126</v>
      </c>
      <c r="G25" s="22">
        <f>F25/F26</f>
        <v>40.387240715883507</v>
      </c>
      <c r="H25" s="22">
        <f>FINV(H20,D25,D26)</f>
        <v>3.0069172799243447</v>
      </c>
      <c r="I25" s="22">
        <f>FINV(I20,D25,D26)</f>
        <v>4.772577999723211</v>
      </c>
      <c r="J25" s="4" t="s">
        <v>40</v>
      </c>
    </row>
    <row r="26" spans="1:10" ht="15.75" thickBot="1" x14ac:dyDescent="0.3">
      <c r="C26" s="14" t="s">
        <v>37</v>
      </c>
      <c r="D26" s="4">
        <f>D27-D21-D22</f>
        <v>16</v>
      </c>
      <c r="E26" s="22">
        <f>E27-E21-E22</f>
        <v>0.45817037037045338</v>
      </c>
      <c r="F26" s="22">
        <f t="shared" si="7"/>
        <v>2.8635648148153336E-2</v>
      </c>
      <c r="G26" s="23"/>
      <c r="H26" s="23"/>
      <c r="I26" s="23"/>
      <c r="J26" s="17"/>
    </row>
    <row r="27" spans="1:10" ht="15.75" thickBot="1" x14ac:dyDescent="0.3">
      <c r="C27" s="14" t="s">
        <v>2</v>
      </c>
      <c r="D27" s="4">
        <f>3*3*3-1</f>
        <v>26</v>
      </c>
      <c r="E27" s="22">
        <f>SUMSQ(B5:D13)-G14</f>
        <v>22.541962962962884</v>
      </c>
      <c r="F27" s="23"/>
      <c r="G27" s="23"/>
      <c r="H27" s="23"/>
      <c r="I27" s="23"/>
      <c r="J27" s="17"/>
    </row>
    <row r="30" spans="1:10" x14ac:dyDescent="0.25">
      <c r="A30" t="s">
        <v>60</v>
      </c>
      <c r="B30" s="34" t="s">
        <v>67</v>
      </c>
      <c r="C30" t="s">
        <v>61</v>
      </c>
      <c r="D30" s="49"/>
    </row>
    <row r="31" spans="1:10" x14ac:dyDescent="0.25">
      <c r="A31" s="75">
        <f>SQRT(F26/9)</f>
        <v>5.6406902796804478E-2</v>
      </c>
      <c r="B31" s="27">
        <v>5.03</v>
      </c>
      <c r="C31" s="72">
        <f>A31*B31</f>
        <v>0.28372672106792651</v>
      </c>
      <c r="D31" s="49"/>
    </row>
    <row r="32" spans="1:10" x14ac:dyDescent="0.25">
      <c r="A32" t="s">
        <v>71</v>
      </c>
      <c r="D32" s="49"/>
    </row>
    <row r="33" spans="1:9" ht="15.75" x14ac:dyDescent="0.25">
      <c r="A33" s="28" t="s">
        <v>73</v>
      </c>
      <c r="B33" s="28" t="s">
        <v>72</v>
      </c>
      <c r="C33" s="28" t="s">
        <v>74</v>
      </c>
      <c r="D33" s="49"/>
      <c r="F33" s="28" t="s">
        <v>76</v>
      </c>
      <c r="G33" s="28" t="s">
        <v>72</v>
      </c>
      <c r="H33" s="28" t="s">
        <v>74</v>
      </c>
    </row>
    <row r="34" spans="1:9" ht="15.75" x14ac:dyDescent="0.25">
      <c r="A34" s="35" t="s">
        <v>22</v>
      </c>
      <c r="B34" s="27">
        <v>3.8555555555555561</v>
      </c>
      <c r="C34" s="36" t="s">
        <v>62</v>
      </c>
      <c r="D34" s="43">
        <f>B34+C$31</f>
        <v>4.1392822766234829</v>
      </c>
      <c r="F34" s="35" t="s">
        <v>19</v>
      </c>
      <c r="G34" s="27">
        <v>4.6722222222222216</v>
      </c>
      <c r="H34" s="36" t="s">
        <v>63</v>
      </c>
      <c r="I34" s="27">
        <f>G34+C$31</f>
        <v>4.9559489432901485</v>
      </c>
    </row>
    <row r="35" spans="1:9" ht="15.75" x14ac:dyDescent="0.25">
      <c r="A35" s="30" t="s">
        <v>23</v>
      </c>
      <c r="B35" s="27">
        <v>5.6533333333333333</v>
      </c>
      <c r="C35" s="36" t="s">
        <v>66</v>
      </c>
      <c r="D35" s="43">
        <f t="shared" ref="D35:D36" si="8">B35+C$31</f>
        <v>5.9370600544012602</v>
      </c>
      <c r="F35" s="30" t="s">
        <v>20</v>
      </c>
      <c r="G35" s="27">
        <v>4.3166666666666664</v>
      </c>
      <c r="H35" s="36" t="s">
        <v>62</v>
      </c>
      <c r="I35" s="27">
        <f>G35+C$31</f>
        <v>4.6003933877345933</v>
      </c>
    </row>
    <row r="36" spans="1:9" ht="15.75" x14ac:dyDescent="0.25">
      <c r="A36" s="30" t="s">
        <v>24</v>
      </c>
      <c r="B36" s="27">
        <v>4.3422222222222224</v>
      </c>
      <c r="C36" s="36" t="s">
        <v>63</v>
      </c>
      <c r="D36" s="43">
        <f t="shared" si="8"/>
        <v>4.6259489432901493</v>
      </c>
      <c r="F36" s="30" t="s">
        <v>21</v>
      </c>
      <c r="G36" s="27">
        <v>4.8622222222222229</v>
      </c>
      <c r="H36" s="36" t="s">
        <v>63</v>
      </c>
      <c r="I36" s="27">
        <f>G36+C$31</f>
        <v>5.1459489432901497</v>
      </c>
    </row>
    <row r="37" spans="1:9" ht="15.75" x14ac:dyDescent="0.25">
      <c r="A37" s="31" t="s">
        <v>64</v>
      </c>
      <c r="B37" s="38">
        <f>C31</f>
        <v>0.28372672106792651</v>
      </c>
      <c r="C37" s="29"/>
      <c r="D37" s="49"/>
      <c r="F37" s="31" t="s">
        <v>64</v>
      </c>
      <c r="G37" s="38">
        <f>C31</f>
        <v>0.28372672106792651</v>
      </c>
      <c r="H37" s="29"/>
    </row>
    <row r="41" spans="1:9" x14ac:dyDescent="0.25">
      <c r="D41" t="s">
        <v>60</v>
      </c>
      <c r="E41" t="s">
        <v>67</v>
      </c>
      <c r="F41" t="s">
        <v>61</v>
      </c>
    </row>
    <row r="42" spans="1:9" ht="15.75" thickBot="1" x14ac:dyDescent="0.3">
      <c r="D42" s="75">
        <f>SQRT(F26/9)</f>
        <v>5.6406902796804478E-2</v>
      </c>
      <c r="E42" s="27">
        <v>5.03</v>
      </c>
      <c r="F42" s="72">
        <f>D42*E42</f>
        <v>0.28372672106792651</v>
      </c>
    </row>
    <row r="43" spans="1:9" ht="15.75" thickBot="1" x14ac:dyDescent="0.3">
      <c r="D43" s="59" t="s">
        <v>78</v>
      </c>
      <c r="E43" s="60" t="s">
        <v>72</v>
      </c>
      <c r="F43" s="60" t="s">
        <v>74</v>
      </c>
    </row>
    <row r="44" spans="1:9" ht="15.75" thickBot="1" x14ac:dyDescent="0.3">
      <c r="D44" s="61" t="s">
        <v>6</v>
      </c>
      <c r="E44" s="62">
        <v>4.5</v>
      </c>
      <c r="F44" s="51" t="s">
        <v>66</v>
      </c>
      <c r="G44" s="27">
        <f t="shared" ref="G44:G52" si="9">E44+F$42</f>
        <v>4.7837267210679268</v>
      </c>
    </row>
    <row r="45" spans="1:9" ht="15.75" thickBot="1" x14ac:dyDescent="0.3">
      <c r="D45" s="61" t="s">
        <v>7</v>
      </c>
      <c r="E45" s="62">
        <v>3.31</v>
      </c>
      <c r="F45" s="51" t="s">
        <v>62</v>
      </c>
      <c r="G45" s="27">
        <f t="shared" si="9"/>
        <v>3.5937267210679265</v>
      </c>
    </row>
    <row r="46" spans="1:9" ht="15.75" thickBot="1" x14ac:dyDescent="0.3">
      <c r="D46" s="61" t="s">
        <v>8</v>
      </c>
      <c r="E46" s="62">
        <v>3.7566666666666664</v>
      </c>
      <c r="F46" s="51" t="s">
        <v>63</v>
      </c>
      <c r="G46" s="27">
        <f t="shared" si="9"/>
        <v>4.0403933877345928</v>
      </c>
    </row>
    <row r="47" spans="1:9" ht="15.75" thickBot="1" x14ac:dyDescent="0.3">
      <c r="D47" s="61" t="s">
        <v>9</v>
      </c>
      <c r="E47" s="62">
        <v>4.916666666666667</v>
      </c>
      <c r="F47" s="51" t="s">
        <v>79</v>
      </c>
      <c r="G47" s="27">
        <f t="shared" si="9"/>
        <v>5.2003933877345938</v>
      </c>
    </row>
    <row r="48" spans="1:9" ht="15.75" thickBot="1" x14ac:dyDescent="0.3">
      <c r="D48" s="61" t="s">
        <v>10</v>
      </c>
      <c r="E48" s="62">
        <v>5.6700000000000008</v>
      </c>
      <c r="F48" s="51" t="s">
        <v>80</v>
      </c>
      <c r="G48" s="27">
        <f t="shared" si="9"/>
        <v>5.9537267210679277</v>
      </c>
    </row>
    <row r="49" spans="4:7" ht="15.75" thickBot="1" x14ac:dyDescent="0.3">
      <c r="D49" s="61" t="s">
        <v>11</v>
      </c>
      <c r="E49" s="62">
        <v>6.373333333333334</v>
      </c>
      <c r="F49" s="51" t="s">
        <v>81</v>
      </c>
      <c r="G49" s="27">
        <f t="shared" si="9"/>
        <v>6.6570600544012608</v>
      </c>
    </row>
    <row r="50" spans="4:7" ht="15.75" thickBot="1" x14ac:dyDescent="0.3">
      <c r="D50" s="61" t="s">
        <v>12</v>
      </c>
      <c r="E50" s="62">
        <v>4.5999999999999996</v>
      </c>
      <c r="F50" s="51" t="s">
        <v>66</v>
      </c>
      <c r="G50" s="27">
        <f t="shared" si="9"/>
        <v>4.8837267210679265</v>
      </c>
    </row>
    <row r="51" spans="4:7" ht="15.75" thickBot="1" x14ac:dyDescent="0.3">
      <c r="D51" s="61" t="s">
        <v>13</v>
      </c>
      <c r="E51" s="62">
        <v>3.97</v>
      </c>
      <c r="F51" s="51" t="s">
        <v>63</v>
      </c>
      <c r="G51" s="27">
        <f t="shared" si="9"/>
        <v>4.2537267210679266</v>
      </c>
    </row>
    <row r="52" spans="4:7" ht="15.75" thickBot="1" x14ac:dyDescent="0.3">
      <c r="D52" s="61" t="s">
        <v>14</v>
      </c>
      <c r="E52" s="62">
        <v>4.456666666666667</v>
      </c>
      <c r="F52" s="51" t="s">
        <v>66</v>
      </c>
      <c r="G52" s="27">
        <f t="shared" si="9"/>
        <v>4.7403933877345938</v>
      </c>
    </row>
  </sheetData>
  <sortState ref="D44:G52">
    <sortCondition ref="D44:D52"/>
  </sortState>
  <mergeCells count="14">
    <mergeCell ref="J19:J20"/>
    <mergeCell ref="C19:C20"/>
    <mergeCell ref="D19:D20"/>
    <mergeCell ref="E19:E20"/>
    <mergeCell ref="F19:F20"/>
    <mergeCell ref="G19:G20"/>
    <mergeCell ref="H19:I19"/>
    <mergeCell ref="A3:A4"/>
    <mergeCell ref="B3:D3"/>
    <mergeCell ref="E3:E4"/>
    <mergeCell ref="I6:M6"/>
    <mergeCell ref="I7:I8"/>
    <mergeCell ref="J7:L7"/>
    <mergeCell ref="M7:M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2" zoomScale="80" zoomScaleNormal="80" workbookViewId="0">
      <selection activeCell="K38" sqref="K38"/>
    </sheetView>
  </sheetViews>
  <sheetFormatPr defaultRowHeight="15" x14ac:dyDescent="0.25"/>
  <cols>
    <col min="1" max="1" width="11.140625" customWidth="1"/>
    <col min="2" max="2" width="12.140625" customWidth="1"/>
    <col min="3" max="3" width="12.28515625" customWidth="1"/>
    <col min="4" max="4" width="12.7109375" customWidth="1"/>
    <col min="5" max="5" width="14.42578125" customWidth="1"/>
    <col min="6" max="8" width="11.5703125" bestFit="1" customWidth="1"/>
    <col min="9" max="9" width="10.5703125" bestFit="1" customWidth="1"/>
    <col min="10" max="10" width="12.5703125" customWidth="1"/>
    <col min="11" max="11" width="13" customWidth="1"/>
    <col min="12" max="12" width="11.85546875" customWidth="1"/>
    <col min="13" max="13" width="12.5703125" customWidth="1"/>
    <col min="14" max="14" width="12.42578125" customWidth="1"/>
  </cols>
  <sheetData>
    <row r="1" spans="1:15" x14ac:dyDescent="0.25">
      <c r="E1" s="10" t="s">
        <v>47</v>
      </c>
    </row>
    <row r="2" spans="1:15" ht="15.75" thickBot="1" x14ac:dyDescent="0.3"/>
    <row r="3" spans="1:15" ht="15.75" thickBot="1" x14ac:dyDescent="0.3">
      <c r="A3" s="87" t="s">
        <v>0</v>
      </c>
      <c r="B3" s="84" t="s">
        <v>1</v>
      </c>
      <c r="C3" s="85"/>
      <c r="D3" s="86"/>
      <c r="E3" s="87" t="s">
        <v>2</v>
      </c>
    </row>
    <row r="4" spans="1:15" ht="15.75" thickBot="1" x14ac:dyDescent="0.3">
      <c r="A4" s="88"/>
      <c r="B4" s="2" t="s">
        <v>3</v>
      </c>
      <c r="C4" s="2" t="s">
        <v>4</v>
      </c>
      <c r="D4" s="2" t="s">
        <v>5</v>
      </c>
      <c r="E4" s="88"/>
      <c r="F4" s="67" t="s">
        <v>72</v>
      </c>
    </row>
    <row r="5" spans="1:15" ht="15.75" thickBot="1" x14ac:dyDescent="0.3">
      <c r="A5" s="6" t="s">
        <v>6</v>
      </c>
      <c r="B5" s="4">
        <v>1.2</v>
      </c>
      <c r="C5" s="4">
        <v>1.2</v>
      </c>
      <c r="D5" s="4">
        <v>1.1000000000000001</v>
      </c>
      <c r="E5" s="4">
        <f>SUM(B5:D5)</f>
        <v>3.5</v>
      </c>
      <c r="F5" s="27">
        <f>E5/3</f>
        <v>1.1666666666666667</v>
      </c>
    </row>
    <row r="6" spans="1:15" ht="15.75" thickBot="1" x14ac:dyDescent="0.3">
      <c r="A6" s="6" t="s">
        <v>7</v>
      </c>
      <c r="B6" s="4">
        <v>1.3</v>
      </c>
      <c r="C6" s="4">
        <v>1.3</v>
      </c>
      <c r="D6" s="4">
        <v>1.2</v>
      </c>
      <c r="E6" s="4">
        <f t="shared" ref="E6:E13" si="0">SUM(B6:D6)</f>
        <v>3.8</v>
      </c>
      <c r="F6" s="27">
        <f t="shared" ref="F6:F13" si="1">E6/3</f>
        <v>1.2666666666666666</v>
      </c>
      <c r="J6" s="89" t="s">
        <v>16</v>
      </c>
      <c r="K6" s="90"/>
      <c r="L6" s="90"/>
      <c r="M6" s="90"/>
      <c r="N6" s="91"/>
    </row>
    <row r="7" spans="1:15" ht="15.75" thickBot="1" x14ac:dyDescent="0.3">
      <c r="A7" s="6" t="s">
        <v>8</v>
      </c>
      <c r="B7" s="4">
        <v>0.9</v>
      </c>
      <c r="C7" s="4">
        <v>0.9</v>
      </c>
      <c r="D7" s="4">
        <v>1</v>
      </c>
      <c r="E7" s="4">
        <f t="shared" si="0"/>
        <v>2.8</v>
      </c>
      <c r="F7" s="27">
        <f t="shared" si="1"/>
        <v>0.93333333333333324</v>
      </c>
      <c r="J7" s="92" t="s">
        <v>17</v>
      </c>
      <c r="K7" s="89" t="s">
        <v>18</v>
      </c>
      <c r="L7" s="90"/>
      <c r="M7" s="91"/>
      <c r="N7" s="94" t="s">
        <v>25</v>
      </c>
    </row>
    <row r="8" spans="1:15" ht="15.75" thickBot="1" x14ac:dyDescent="0.3">
      <c r="A8" s="6" t="s">
        <v>9</v>
      </c>
      <c r="B8" s="4">
        <v>1.4</v>
      </c>
      <c r="C8" s="4">
        <v>1</v>
      </c>
      <c r="D8" s="4">
        <v>1.3</v>
      </c>
      <c r="E8" s="4">
        <f t="shared" si="0"/>
        <v>3.7</v>
      </c>
      <c r="F8" s="27">
        <f t="shared" si="1"/>
        <v>1.2333333333333334</v>
      </c>
      <c r="J8" s="93"/>
      <c r="K8" s="13" t="s">
        <v>19</v>
      </c>
      <c r="L8" s="13" t="s">
        <v>20</v>
      </c>
      <c r="M8" s="13" t="s">
        <v>21</v>
      </c>
      <c r="N8" s="95"/>
      <c r="O8" s="34" t="s">
        <v>72</v>
      </c>
    </row>
    <row r="9" spans="1:15" ht="15.75" thickBot="1" x14ac:dyDescent="0.3">
      <c r="A9" s="6" t="s">
        <v>10</v>
      </c>
      <c r="B9" s="4">
        <v>1</v>
      </c>
      <c r="C9" s="4">
        <v>0.6</v>
      </c>
      <c r="D9" s="4">
        <v>0.9</v>
      </c>
      <c r="E9" s="4">
        <f t="shared" si="0"/>
        <v>2.5</v>
      </c>
      <c r="F9" s="27">
        <f t="shared" si="1"/>
        <v>0.83333333333333337</v>
      </c>
      <c r="J9" s="14" t="s">
        <v>22</v>
      </c>
      <c r="K9" s="24">
        <f>E5</f>
        <v>3.5</v>
      </c>
      <c r="L9" s="24">
        <f>E6</f>
        <v>3.8</v>
      </c>
      <c r="M9" s="24">
        <f>E7</f>
        <v>2.8</v>
      </c>
      <c r="N9" s="24">
        <f>SUM(K9:M9)</f>
        <v>10.1</v>
      </c>
      <c r="O9" s="27">
        <f>N9/9</f>
        <v>1.1222222222222222</v>
      </c>
    </row>
    <row r="10" spans="1:15" ht="15.75" thickBot="1" x14ac:dyDescent="0.3">
      <c r="A10" s="6" t="s">
        <v>11</v>
      </c>
      <c r="B10" s="4">
        <v>1.2</v>
      </c>
      <c r="C10" s="4">
        <v>0.6</v>
      </c>
      <c r="D10" s="4">
        <v>1.1000000000000001</v>
      </c>
      <c r="E10" s="4">
        <f t="shared" si="0"/>
        <v>2.9</v>
      </c>
      <c r="F10" s="27">
        <f t="shared" si="1"/>
        <v>0.96666666666666667</v>
      </c>
      <c r="J10" s="14" t="s">
        <v>23</v>
      </c>
      <c r="K10" s="24">
        <f>E8</f>
        <v>3.7</v>
      </c>
      <c r="L10" s="24">
        <f>E9</f>
        <v>2.5</v>
      </c>
      <c r="M10" s="24">
        <f>E10</f>
        <v>2.9</v>
      </c>
      <c r="N10" s="24">
        <f t="shared" ref="N10:N11" si="2">SUM(K10:M10)</f>
        <v>9.1</v>
      </c>
      <c r="O10" s="27">
        <f t="shared" ref="O10:O11" si="3">N10/9</f>
        <v>1.0111111111111111</v>
      </c>
    </row>
    <row r="11" spans="1:15" ht="15.75" thickBot="1" x14ac:dyDescent="0.3">
      <c r="A11" s="6" t="s">
        <v>12</v>
      </c>
      <c r="B11" s="4">
        <v>1.1000000000000001</v>
      </c>
      <c r="C11" s="4">
        <v>1</v>
      </c>
      <c r="D11" s="4">
        <v>1</v>
      </c>
      <c r="E11" s="4">
        <f t="shared" si="0"/>
        <v>3.1</v>
      </c>
      <c r="F11" s="27">
        <f t="shared" si="1"/>
        <v>1.0333333333333334</v>
      </c>
      <c r="J11" s="14" t="s">
        <v>24</v>
      </c>
      <c r="K11" s="24">
        <f>E11</f>
        <v>3.1</v>
      </c>
      <c r="L11" s="24">
        <f>E12</f>
        <v>2.4000000000000004</v>
      </c>
      <c r="M11" s="24">
        <f>E13</f>
        <v>3.5</v>
      </c>
      <c r="N11" s="24">
        <f t="shared" si="2"/>
        <v>9</v>
      </c>
      <c r="O11" s="27">
        <f t="shared" si="3"/>
        <v>1</v>
      </c>
    </row>
    <row r="12" spans="1:15" ht="15.75" thickBot="1" x14ac:dyDescent="0.3">
      <c r="A12" s="6" t="s">
        <v>13</v>
      </c>
      <c r="B12" s="4">
        <v>0.8</v>
      </c>
      <c r="C12" s="4">
        <v>0.8</v>
      </c>
      <c r="D12" s="4">
        <v>0.8</v>
      </c>
      <c r="E12" s="4">
        <f t="shared" si="0"/>
        <v>2.4000000000000004</v>
      </c>
      <c r="F12" s="27">
        <f t="shared" si="1"/>
        <v>0.80000000000000016</v>
      </c>
      <c r="G12" t="s">
        <v>38</v>
      </c>
      <c r="J12" s="14" t="s">
        <v>2</v>
      </c>
      <c r="K12" s="24">
        <f>SUM(K9:K11)</f>
        <v>10.3</v>
      </c>
      <c r="L12" s="24">
        <f t="shared" ref="L12:M12" si="4">SUM(L9:L11)</f>
        <v>8.6999999999999993</v>
      </c>
      <c r="M12" s="24">
        <f t="shared" si="4"/>
        <v>9.1999999999999993</v>
      </c>
      <c r="N12" s="25">
        <f>SUM(K12:M12)</f>
        <v>28.2</v>
      </c>
    </row>
    <row r="13" spans="1:15" ht="15.75" thickBot="1" x14ac:dyDescent="0.3">
      <c r="A13" s="6" t="s">
        <v>14</v>
      </c>
      <c r="B13" s="4">
        <v>1</v>
      </c>
      <c r="C13" s="4">
        <v>1.2</v>
      </c>
      <c r="D13" s="4">
        <v>1.3</v>
      </c>
      <c r="E13" s="4">
        <f t="shared" si="0"/>
        <v>3.5</v>
      </c>
      <c r="F13" s="27">
        <f t="shared" si="1"/>
        <v>1.1666666666666667</v>
      </c>
      <c r="G13" s="11">
        <f>(E14^2)/27</f>
        <v>29.453333333333337</v>
      </c>
      <c r="J13" s="26" t="s">
        <v>72</v>
      </c>
      <c r="K13" s="27">
        <f>K12/9</f>
        <v>1.1444444444444446</v>
      </c>
      <c r="L13" s="27">
        <f t="shared" ref="L13:M13" si="5">L12/9</f>
        <v>0.96666666666666656</v>
      </c>
      <c r="M13" s="27">
        <f t="shared" si="5"/>
        <v>1.0222222222222221</v>
      </c>
    </row>
    <row r="14" spans="1:15" ht="15.75" customHeight="1" thickBot="1" x14ac:dyDescent="0.3">
      <c r="A14" s="5" t="s">
        <v>15</v>
      </c>
      <c r="B14" s="4">
        <f>SUM(B5:B13)</f>
        <v>9.9</v>
      </c>
      <c r="C14" s="4">
        <f t="shared" ref="C14:D14" si="6">SUM(C5:C13)</f>
        <v>8.6</v>
      </c>
      <c r="D14" s="4">
        <f t="shared" si="6"/>
        <v>9.7000000000000011</v>
      </c>
      <c r="E14" s="8">
        <f>SUM(B14:D14)</f>
        <v>28.200000000000003</v>
      </c>
    </row>
    <row r="19" spans="2:10" ht="15.75" thickBot="1" x14ac:dyDescent="0.3">
      <c r="E19" s="10" t="s">
        <v>48</v>
      </c>
    </row>
    <row r="20" spans="2:10" ht="15.75" thickBot="1" x14ac:dyDescent="0.3">
      <c r="C20" s="92" t="s">
        <v>27</v>
      </c>
      <c r="D20" s="92" t="s">
        <v>28</v>
      </c>
      <c r="E20" s="92" t="s">
        <v>29</v>
      </c>
      <c r="F20" s="92" t="s">
        <v>30</v>
      </c>
      <c r="G20" s="92" t="s">
        <v>31</v>
      </c>
      <c r="H20" s="89" t="s">
        <v>32</v>
      </c>
      <c r="I20" s="91"/>
      <c r="J20" s="94" t="s">
        <v>42</v>
      </c>
    </row>
    <row r="21" spans="2:10" ht="15.75" thickBot="1" x14ac:dyDescent="0.3">
      <c r="C21" s="93"/>
      <c r="D21" s="93"/>
      <c r="E21" s="93"/>
      <c r="F21" s="93"/>
      <c r="G21" s="93"/>
      <c r="H21" s="13">
        <v>0.05</v>
      </c>
      <c r="I21" s="13">
        <v>0.01</v>
      </c>
      <c r="J21" s="95"/>
    </row>
    <row r="22" spans="2:10" ht="15.75" thickBot="1" x14ac:dyDescent="0.3">
      <c r="C22" s="14" t="s">
        <v>1</v>
      </c>
      <c r="D22" s="4">
        <f>3-1</f>
        <v>2</v>
      </c>
      <c r="E22" s="22">
        <f>SUMSQ(B14:D14)/9-G13</f>
        <v>0.10888888888888459</v>
      </c>
      <c r="F22" s="22">
        <f>E22/D22</f>
        <v>5.4444444444442297E-2</v>
      </c>
      <c r="G22" s="22">
        <f>F22/F27</f>
        <v>2.5290322580643601</v>
      </c>
      <c r="H22" s="22">
        <f>FINV(H21,D22,D27)</f>
        <v>3.6337234675916301</v>
      </c>
      <c r="I22" s="22">
        <f>FINV(I21,D22,D27)</f>
        <v>6.2262352803113821</v>
      </c>
      <c r="J22" s="4" t="s">
        <v>39</v>
      </c>
    </row>
    <row r="23" spans="2:10" ht="15.75" thickBot="1" x14ac:dyDescent="0.3">
      <c r="C23" s="14" t="s">
        <v>0</v>
      </c>
      <c r="D23" s="4">
        <f>3*3-1</f>
        <v>8</v>
      </c>
      <c r="E23" s="22">
        <f>SUMSQ(E5:E13)/3-G13</f>
        <v>0.71333333333333115</v>
      </c>
      <c r="F23" s="22">
        <f>E23/D23</f>
        <v>8.9166666666666394E-2</v>
      </c>
      <c r="G23" s="22">
        <f>F23/F27</f>
        <v>4.1419354838708626</v>
      </c>
      <c r="H23" s="22">
        <f>FINV(H21,D23,D27)</f>
        <v>2.5910961798744014</v>
      </c>
      <c r="I23" s="22">
        <f>FINV(I21,D23,D27)</f>
        <v>3.8895721399261927</v>
      </c>
      <c r="J23" s="4" t="s">
        <v>40</v>
      </c>
    </row>
    <row r="24" spans="2:10" ht="15.75" thickBot="1" x14ac:dyDescent="0.3">
      <c r="C24" s="14" t="s">
        <v>34</v>
      </c>
      <c r="D24" s="4">
        <f>3-1</f>
        <v>2</v>
      </c>
      <c r="E24" s="22">
        <f>SUMSQ(N9:N11)/9-G13</f>
        <v>8.2222222222217312E-2</v>
      </c>
      <c r="F24" s="22">
        <f t="shared" ref="F24:F27" si="7">E24/D24</f>
        <v>4.1111111111108656E-2</v>
      </c>
      <c r="G24" s="22">
        <f>F24/F27</f>
        <v>1.9096774193546822</v>
      </c>
      <c r="H24" s="22">
        <f>FINV(H21,D24,D27)</f>
        <v>3.6337234675916301</v>
      </c>
      <c r="I24" s="22">
        <f>FINV(I21,D24,D27)</f>
        <v>6.2262352803113821</v>
      </c>
      <c r="J24" s="4" t="s">
        <v>39</v>
      </c>
    </row>
    <row r="25" spans="2:10" ht="15.75" thickBot="1" x14ac:dyDescent="0.3">
      <c r="C25" s="14" t="s">
        <v>35</v>
      </c>
      <c r="D25" s="4">
        <f>3-1</f>
        <v>2</v>
      </c>
      <c r="E25" s="22">
        <f>SUMSQ(K12:M12)/9-G13</f>
        <v>0.14888888888888019</v>
      </c>
      <c r="F25" s="22">
        <f t="shared" si="7"/>
        <v>7.4444444444440094E-2</v>
      </c>
      <c r="G25" s="22">
        <f>F25/F27</f>
        <v>3.4580645161287533</v>
      </c>
      <c r="H25" s="22">
        <f>FINV(H21,D25,D27)</f>
        <v>3.6337234675916301</v>
      </c>
      <c r="I25" s="22">
        <f>FINV(I21,D25,D27)</f>
        <v>6.2262352803113821</v>
      </c>
      <c r="J25" s="4" t="s">
        <v>39</v>
      </c>
    </row>
    <row r="26" spans="2:10" ht="15.75" thickBot="1" x14ac:dyDescent="0.3">
      <c r="C26" s="14" t="s">
        <v>36</v>
      </c>
      <c r="D26" s="4">
        <f>D24*D25</f>
        <v>4</v>
      </c>
      <c r="E26" s="22">
        <f>E23-E24-E25</f>
        <v>0.48222222222223365</v>
      </c>
      <c r="F26" s="22">
        <f t="shared" si="7"/>
        <v>0.12055555555555841</v>
      </c>
      <c r="G26" s="22">
        <f>F26/F27</f>
        <v>5.6000000000000085</v>
      </c>
      <c r="H26" s="22">
        <f>FINV(H21,D26,D27)</f>
        <v>3.0069172799243447</v>
      </c>
      <c r="I26" s="22">
        <f>FINV(I21,D26,D27)</f>
        <v>4.772577999723211</v>
      </c>
      <c r="J26" s="4" t="s">
        <v>40</v>
      </c>
    </row>
    <row r="27" spans="2:10" ht="15.75" thickBot="1" x14ac:dyDescent="0.3">
      <c r="C27" s="14" t="s">
        <v>37</v>
      </c>
      <c r="D27" s="4">
        <f>D28-D22-D23</f>
        <v>16</v>
      </c>
      <c r="E27" s="22">
        <f>E28-E22-E23</f>
        <v>0.3444444444444521</v>
      </c>
      <c r="F27" s="22">
        <f t="shared" si="7"/>
        <v>2.1527777777778256E-2</v>
      </c>
      <c r="G27" s="23"/>
      <c r="H27" s="23"/>
      <c r="I27" s="23"/>
      <c r="J27" s="17"/>
    </row>
    <row r="28" spans="2:10" ht="15.75" thickBot="1" x14ac:dyDescent="0.3">
      <c r="C28" s="14" t="s">
        <v>2</v>
      </c>
      <c r="D28" s="4">
        <f>3*3*3-1</f>
        <v>26</v>
      </c>
      <c r="E28" s="22">
        <f>SUMSQ(B5:D13)-G13</f>
        <v>1.1666666666666679</v>
      </c>
      <c r="F28" s="23"/>
      <c r="G28" s="23"/>
      <c r="H28" s="23"/>
      <c r="I28" s="23"/>
      <c r="J28" s="17"/>
    </row>
    <row r="31" spans="2:10" x14ac:dyDescent="0.25">
      <c r="B31" s="49"/>
      <c r="C31" s="34"/>
      <c r="D31" s="49"/>
      <c r="E31" s="49"/>
    </row>
    <row r="32" spans="2:10" x14ac:dyDescent="0.25">
      <c r="B32" s="43"/>
      <c r="C32" s="43"/>
      <c r="D32" s="68"/>
      <c r="E32" t="s">
        <v>60</v>
      </c>
      <c r="F32" t="s">
        <v>67</v>
      </c>
      <c r="G32" t="s">
        <v>61</v>
      </c>
    </row>
    <row r="33" spans="2:8" ht="15.75" thickBot="1" x14ac:dyDescent="0.3">
      <c r="B33" s="49"/>
      <c r="C33" s="49"/>
      <c r="D33" s="49"/>
      <c r="E33" s="75">
        <f>SQRT(F27/9)</f>
        <v>4.8907824615720012E-2</v>
      </c>
      <c r="F33" s="27">
        <v>5.03</v>
      </c>
      <c r="G33" s="72">
        <f>E33*F33</f>
        <v>0.24600635781707167</v>
      </c>
    </row>
    <row r="34" spans="2:8" ht="16.5" thickBot="1" x14ac:dyDescent="0.3">
      <c r="B34" s="39"/>
      <c r="C34" s="39"/>
      <c r="D34" s="39"/>
      <c r="E34" s="59" t="s">
        <v>78</v>
      </c>
      <c r="F34" s="60" t="s">
        <v>72</v>
      </c>
      <c r="G34" s="60" t="s">
        <v>74</v>
      </c>
    </row>
    <row r="35" spans="2:8" ht="16.5" thickBot="1" x14ac:dyDescent="0.3">
      <c r="B35" s="35"/>
      <c r="C35" s="43"/>
      <c r="D35" s="41"/>
      <c r="E35" s="61" t="s">
        <v>6</v>
      </c>
      <c r="F35" s="62">
        <v>1.1666666666666667</v>
      </c>
      <c r="G35" s="51" t="s">
        <v>63</v>
      </c>
      <c r="H35" s="27">
        <f t="shared" ref="H35:H43" si="8">F35+G$33</f>
        <v>1.4126730244837384</v>
      </c>
    </row>
    <row r="36" spans="2:8" ht="16.5" thickBot="1" x14ac:dyDescent="0.3">
      <c r="B36" s="35"/>
      <c r="C36" s="43"/>
      <c r="D36" s="41"/>
      <c r="E36" s="61" t="s">
        <v>7</v>
      </c>
      <c r="F36" s="62">
        <v>1.2666666666666666</v>
      </c>
      <c r="G36" s="51" t="s">
        <v>63</v>
      </c>
      <c r="H36" s="27">
        <f t="shared" si="8"/>
        <v>1.5126730244837383</v>
      </c>
    </row>
    <row r="37" spans="2:8" ht="16.5" thickBot="1" x14ac:dyDescent="0.3">
      <c r="B37" s="35"/>
      <c r="C37" s="43"/>
      <c r="D37" s="41"/>
      <c r="E37" s="61" t="s">
        <v>8</v>
      </c>
      <c r="F37" s="62">
        <v>0.93333333333333324</v>
      </c>
      <c r="G37" s="51" t="s">
        <v>62</v>
      </c>
      <c r="H37" s="27">
        <f t="shared" si="8"/>
        <v>1.1793396911504048</v>
      </c>
    </row>
    <row r="38" spans="2:8" ht="16.5" thickBot="1" x14ac:dyDescent="0.3">
      <c r="B38" s="42"/>
      <c r="C38" s="43"/>
      <c r="D38" s="35"/>
      <c r="E38" s="61" t="s">
        <v>9</v>
      </c>
      <c r="F38" s="62">
        <v>1.2333333333333334</v>
      </c>
      <c r="G38" s="51" t="s">
        <v>63</v>
      </c>
      <c r="H38" s="27">
        <f t="shared" si="8"/>
        <v>1.4793396911504051</v>
      </c>
    </row>
    <row r="39" spans="2:8" ht="15.75" thickBot="1" x14ac:dyDescent="0.3">
      <c r="E39" s="61" t="s">
        <v>10</v>
      </c>
      <c r="F39" s="62">
        <v>0.83333333333333337</v>
      </c>
      <c r="G39" s="51" t="s">
        <v>62</v>
      </c>
      <c r="H39" s="27">
        <f t="shared" si="8"/>
        <v>1.079339691150405</v>
      </c>
    </row>
    <row r="40" spans="2:8" ht="15.75" thickBot="1" x14ac:dyDescent="0.3">
      <c r="E40" s="61" t="s">
        <v>11</v>
      </c>
      <c r="F40" s="62">
        <v>0.96666666666666667</v>
      </c>
      <c r="G40" s="51" t="s">
        <v>62</v>
      </c>
      <c r="H40" s="27">
        <f t="shared" si="8"/>
        <v>1.2126730244837383</v>
      </c>
    </row>
    <row r="41" spans="2:8" ht="15.75" thickBot="1" x14ac:dyDescent="0.3">
      <c r="E41" s="61" t="s">
        <v>12</v>
      </c>
      <c r="F41" s="62">
        <v>1.0333333333333334</v>
      </c>
      <c r="G41" s="51" t="s">
        <v>82</v>
      </c>
      <c r="H41" s="27">
        <f t="shared" si="8"/>
        <v>1.2793396911504051</v>
      </c>
    </row>
    <row r="42" spans="2:8" ht="15.75" thickBot="1" x14ac:dyDescent="0.3">
      <c r="E42" s="61" t="s">
        <v>13</v>
      </c>
      <c r="F42" s="62">
        <v>0.80000000000000016</v>
      </c>
      <c r="G42" s="51" t="s">
        <v>62</v>
      </c>
      <c r="H42" s="27">
        <f t="shared" si="8"/>
        <v>1.0460063578170717</v>
      </c>
    </row>
    <row r="43" spans="2:8" ht="15.75" thickBot="1" x14ac:dyDescent="0.3">
      <c r="E43" s="61" t="s">
        <v>14</v>
      </c>
      <c r="F43" s="62">
        <v>1.1666666666666667</v>
      </c>
      <c r="G43" s="51" t="s">
        <v>63</v>
      </c>
      <c r="H43" s="27">
        <f t="shared" si="8"/>
        <v>1.4126730244837384</v>
      </c>
    </row>
  </sheetData>
  <sortState ref="E35:H43">
    <sortCondition ref="E35:E43"/>
  </sortState>
  <mergeCells count="14">
    <mergeCell ref="A3:A4"/>
    <mergeCell ref="B3:D3"/>
    <mergeCell ref="E3:E4"/>
    <mergeCell ref="J6:N6"/>
    <mergeCell ref="J7:J8"/>
    <mergeCell ref="K7:M7"/>
    <mergeCell ref="N7:N8"/>
    <mergeCell ref="G20:G21"/>
    <mergeCell ref="H20:I20"/>
    <mergeCell ref="J20:J21"/>
    <mergeCell ref="C20:C21"/>
    <mergeCell ref="D20:D21"/>
    <mergeCell ref="E20:E21"/>
    <mergeCell ref="F20:F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zoomScale="80" zoomScaleNormal="80" workbookViewId="0">
      <selection activeCell="A41" sqref="A41"/>
    </sheetView>
  </sheetViews>
  <sheetFormatPr defaultRowHeight="15" x14ac:dyDescent="0.25"/>
  <cols>
    <col min="1" max="1" width="14.5703125" customWidth="1"/>
    <col min="2" max="2" width="11.7109375" customWidth="1"/>
    <col min="3" max="3" width="12.7109375" customWidth="1"/>
    <col min="4" max="4" width="12.85546875" customWidth="1"/>
    <col min="5" max="5" width="11.28515625" customWidth="1"/>
    <col min="6" max="7" width="11.5703125" bestFit="1" customWidth="1"/>
    <col min="8" max="8" width="10.5703125" bestFit="1" customWidth="1"/>
    <col min="10" max="10" width="11" customWidth="1"/>
    <col min="11" max="11" width="12.7109375" customWidth="1"/>
    <col min="12" max="12" width="11.42578125" customWidth="1"/>
    <col min="13" max="13" width="11.7109375" customWidth="1"/>
    <col min="14" max="14" width="11.5703125" customWidth="1"/>
  </cols>
  <sheetData>
    <row r="1" spans="1:15" x14ac:dyDescent="0.25">
      <c r="C1" s="10"/>
      <c r="E1" s="10" t="s">
        <v>49</v>
      </c>
    </row>
    <row r="2" spans="1:15" ht="15.75" thickBot="1" x14ac:dyDescent="0.3"/>
    <row r="3" spans="1:15" ht="15.75" thickBot="1" x14ac:dyDescent="0.3">
      <c r="A3" s="87" t="s">
        <v>0</v>
      </c>
      <c r="B3" s="84" t="s">
        <v>1</v>
      </c>
      <c r="C3" s="85"/>
      <c r="D3" s="86"/>
      <c r="E3" s="87" t="s">
        <v>2</v>
      </c>
    </row>
    <row r="4" spans="1:15" ht="15.75" thickBot="1" x14ac:dyDescent="0.3">
      <c r="A4" s="88"/>
      <c r="B4" s="2" t="s">
        <v>3</v>
      </c>
      <c r="C4" s="2" t="s">
        <v>4</v>
      </c>
      <c r="D4" s="2" t="s">
        <v>5</v>
      </c>
      <c r="E4" s="88"/>
      <c r="F4" s="57" t="s">
        <v>72</v>
      </c>
    </row>
    <row r="5" spans="1:15" ht="15.75" thickBot="1" x14ac:dyDescent="0.3">
      <c r="A5" s="19" t="s">
        <v>6</v>
      </c>
      <c r="B5" s="4">
        <v>53.81</v>
      </c>
      <c r="C5" s="4">
        <v>54.32</v>
      </c>
      <c r="D5" s="4">
        <v>48.02</v>
      </c>
      <c r="E5" s="4">
        <f>SUM(B5:D5)</f>
        <v>156.15</v>
      </c>
      <c r="F5" s="27">
        <f>E5/3</f>
        <v>52.050000000000004</v>
      </c>
    </row>
    <row r="6" spans="1:15" ht="15.75" thickBot="1" x14ac:dyDescent="0.3">
      <c r="A6" s="19" t="s">
        <v>7</v>
      </c>
      <c r="B6" s="4">
        <v>54.15</v>
      </c>
      <c r="C6" s="4">
        <v>55.87</v>
      </c>
      <c r="D6" s="4">
        <v>56.24</v>
      </c>
      <c r="E6" s="4">
        <f t="shared" ref="E6:E13" si="0">SUM(B6:D6)</f>
        <v>166.26</v>
      </c>
      <c r="F6" s="27">
        <f t="shared" ref="F6:F13" si="1">E6/3</f>
        <v>55.419999999999995</v>
      </c>
    </row>
    <row r="7" spans="1:15" ht="15.75" thickBot="1" x14ac:dyDescent="0.3">
      <c r="A7" s="19" t="s">
        <v>8</v>
      </c>
      <c r="B7" s="4">
        <v>48.81</v>
      </c>
      <c r="C7" s="4">
        <v>52.18</v>
      </c>
      <c r="D7" s="4">
        <v>51.27</v>
      </c>
      <c r="E7" s="4">
        <f t="shared" si="0"/>
        <v>152.26000000000002</v>
      </c>
      <c r="F7" s="27">
        <f t="shared" si="1"/>
        <v>50.753333333333337</v>
      </c>
      <c r="J7" s="89" t="s">
        <v>16</v>
      </c>
      <c r="K7" s="90"/>
      <c r="L7" s="90"/>
      <c r="M7" s="90"/>
      <c r="N7" s="91"/>
    </row>
    <row r="8" spans="1:15" ht="15.75" thickBot="1" x14ac:dyDescent="0.3">
      <c r="A8" s="19" t="s">
        <v>9</v>
      </c>
      <c r="B8" s="4">
        <v>54.67</v>
      </c>
      <c r="C8" s="4">
        <v>53.37</v>
      </c>
      <c r="D8" s="4">
        <v>47.98</v>
      </c>
      <c r="E8" s="4">
        <f t="shared" si="0"/>
        <v>156.01999999999998</v>
      </c>
      <c r="F8" s="27">
        <f t="shared" si="1"/>
        <v>52.006666666666661</v>
      </c>
      <c r="J8" s="92" t="s">
        <v>17</v>
      </c>
      <c r="K8" s="89" t="s">
        <v>18</v>
      </c>
      <c r="L8" s="90"/>
      <c r="M8" s="91"/>
      <c r="N8" s="94" t="s">
        <v>25</v>
      </c>
    </row>
    <row r="9" spans="1:15" ht="15.75" thickBot="1" x14ac:dyDescent="0.3">
      <c r="A9" s="19" t="s">
        <v>10</v>
      </c>
      <c r="B9" s="4">
        <v>56.58</v>
      </c>
      <c r="C9" s="4">
        <v>57.28</v>
      </c>
      <c r="D9" s="4">
        <v>58.18</v>
      </c>
      <c r="E9" s="4">
        <f t="shared" si="0"/>
        <v>172.04</v>
      </c>
      <c r="F9" s="27">
        <f t="shared" si="1"/>
        <v>57.346666666666664</v>
      </c>
      <c r="J9" s="93"/>
      <c r="K9" s="13" t="s">
        <v>19</v>
      </c>
      <c r="L9" s="13" t="s">
        <v>20</v>
      </c>
      <c r="M9" s="13" t="s">
        <v>21</v>
      </c>
      <c r="N9" s="95"/>
      <c r="O9" s="34" t="s">
        <v>72</v>
      </c>
    </row>
    <row r="10" spans="1:15" ht="15.75" thickBot="1" x14ac:dyDescent="0.3">
      <c r="A10" s="19" t="s">
        <v>11</v>
      </c>
      <c r="B10" s="4">
        <v>54.07</v>
      </c>
      <c r="C10" s="4">
        <v>55.36</v>
      </c>
      <c r="D10" s="4">
        <v>55.63</v>
      </c>
      <c r="E10" s="4">
        <f t="shared" si="0"/>
        <v>165.06</v>
      </c>
      <c r="F10" s="27">
        <f t="shared" si="1"/>
        <v>55.02</v>
      </c>
      <c r="J10" s="14" t="s">
        <v>22</v>
      </c>
      <c r="K10" s="15">
        <f>E5</f>
        <v>156.15</v>
      </c>
      <c r="L10" s="15">
        <f>E6</f>
        <v>166.26</v>
      </c>
      <c r="M10" s="15">
        <f>E7</f>
        <v>152.26000000000002</v>
      </c>
      <c r="N10" s="15">
        <f>SUM(K10:M10)</f>
        <v>474.66999999999996</v>
      </c>
      <c r="O10" s="27">
        <f>N10/9</f>
        <v>52.74111111111111</v>
      </c>
    </row>
    <row r="11" spans="1:15" ht="15.75" thickBot="1" x14ac:dyDescent="0.3">
      <c r="A11" s="19" t="s">
        <v>12</v>
      </c>
      <c r="B11" s="4">
        <v>47.95</v>
      </c>
      <c r="C11" s="4">
        <v>45.11</v>
      </c>
      <c r="D11" s="4">
        <v>49.1</v>
      </c>
      <c r="E11" s="4">
        <f t="shared" si="0"/>
        <v>142.16</v>
      </c>
      <c r="F11" s="27">
        <f t="shared" si="1"/>
        <v>47.386666666666663</v>
      </c>
      <c r="J11" s="14" t="s">
        <v>23</v>
      </c>
      <c r="K11" s="15">
        <f>E8</f>
        <v>156.01999999999998</v>
      </c>
      <c r="L11" s="15">
        <f>E9</f>
        <v>172.04</v>
      </c>
      <c r="M11" s="15">
        <f>E10</f>
        <v>165.06</v>
      </c>
      <c r="N11" s="15">
        <f>SUM(K11:M11)</f>
        <v>493.11999999999995</v>
      </c>
      <c r="O11" s="27">
        <f t="shared" ref="O11:O12" si="2">N11/9</f>
        <v>54.791111111111107</v>
      </c>
    </row>
    <row r="12" spans="1:15" ht="15.75" thickBot="1" x14ac:dyDescent="0.3">
      <c r="A12" s="19" t="s">
        <v>13</v>
      </c>
      <c r="B12" s="4">
        <v>52.06</v>
      </c>
      <c r="C12" s="4">
        <v>50.92</v>
      </c>
      <c r="D12" s="4">
        <v>52.24</v>
      </c>
      <c r="E12" s="4">
        <f t="shared" si="0"/>
        <v>155.22</v>
      </c>
      <c r="F12" s="27">
        <f t="shared" si="1"/>
        <v>51.74</v>
      </c>
      <c r="G12" t="s">
        <v>38</v>
      </c>
      <c r="J12" s="14" t="s">
        <v>24</v>
      </c>
      <c r="K12" s="15">
        <f>E11</f>
        <v>142.16</v>
      </c>
      <c r="L12" s="15">
        <f>E12</f>
        <v>155.22</v>
      </c>
      <c r="M12" s="15">
        <f>E13</f>
        <v>164.5</v>
      </c>
      <c r="N12" s="15">
        <f>SUM(K12:M12)</f>
        <v>461.88</v>
      </c>
      <c r="O12" s="27">
        <f t="shared" si="2"/>
        <v>51.32</v>
      </c>
    </row>
    <row r="13" spans="1:15" ht="15.75" thickBot="1" x14ac:dyDescent="0.3">
      <c r="A13" s="19" t="s">
        <v>14</v>
      </c>
      <c r="B13" s="4">
        <v>54.38</v>
      </c>
      <c r="C13" s="4">
        <v>54.69</v>
      </c>
      <c r="D13" s="4">
        <v>55.43</v>
      </c>
      <c r="E13" s="4">
        <f t="shared" si="0"/>
        <v>164.5</v>
      </c>
      <c r="F13" s="27">
        <f t="shared" si="1"/>
        <v>54.833333333333336</v>
      </c>
      <c r="G13" s="11">
        <f>(E14^2)/27</f>
        <v>75702.085514814826</v>
      </c>
      <c r="J13" s="14" t="s">
        <v>2</v>
      </c>
      <c r="K13" s="15">
        <f>SUM(K10:K12)</f>
        <v>454.32999999999993</v>
      </c>
      <c r="L13" s="15">
        <f t="shared" ref="L13:M13" si="3">SUM(L10:L12)</f>
        <v>493.52</v>
      </c>
      <c r="M13" s="15">
        <f t="shared" si="3"/>
        <v>481.82000000000005</v>
      </c>
      <c r="N13" s="16">
        <f>SUM(K13:M13)</f>
        <v>1429.67</v>
      </c>
    </row>
    <row r="14" spans="1:15" ht="18.75" customHeight="1" thickBot="1" x14ac:dyDescent="0.3">
      <c r="A14" s="5" t="s">
        <v>15</v>
      </c>
      <c r="B14" s="4">
        <f>SUM(B5:B13)</f>
        <v>476.47999999999996</v>
      </c>
      <c r="C14" s="4">
        <f t="shared" ref="C14:D14" si="4">SUM(C5:C13)</f>
        <v>479.1</v>
      </c>
      <c r="D14" s="4">
        <f t="shared" si="4"/>
        <v>474.09000000000003</v>
      </c>
      <c r="E14" s="8">
        <f>SUM(E5:E13)</f>
        <v>1429.67</v>
      </c>
      <c r="J14" s="26" t="s">
        <v>72</v>
      </c>
      <c r="K14" s="27">
        <f>K13/9</f>
        <v>50.481111111111105</v>
      </c>
      <c r="L14" s="27">
        <f t="shared" ref="L14:M14" si="5">L13/9</f>
        <v>54.835555555555551</v>
      </c>
      <c r="M14" s="27">
        <f t="shared" si="5"/>
        <v>53.535555555555561</v>
      </c>
    </row>
    <row r="18" spans="1:9" ht="15.75" thickBot="1" x14ac:dyDescent="0.3">
      <c r="D18" s="10" t="s">
        <v>50</v>
      </c>
    </row>
    <row r="19" spans="1:9" ht="15.75" thickBot="1" x14ac:dyDescent="0.3">
      <c r="B19" s="92" t="s">
        <v>27</v>
      </c>
      <c r="C19" s="92" t="s">
        <v>28</v>
      </c>
      <c r="D19" s="92" t="s">
        <v>29</v>
      </c>
      <c r="E19" s="92" t="s">
        <v>30</v>
      </c>
      <c r="F19" s="92" t="s">
        <v>31</v>
      </c>
      <c r="G19" s="89" t="s">
        <v>32</v>
      </c>
      <c r="H19" s="91"/>
      <c r="I19" s="94" t="s">
        <v>42</v>
      </c>
    </row>
    <row r="20" spans="1:9" ht="15.75" thickBot="1" x14ac:dyDescent="0.3">
      <c r="B20" s="93"/>
      <c r="C20" s="93"/>
      <c r="D20" s="93"/>
      <c r="E20" s="93"/>
      <c r="F20" s="93"/>
      <c r="G20" s="13">
        <v>0.05</v>
      </c>
      <c r="H20" s="13">
        <v>0.01</v>
      </c>
      <c r="I20" s="95"/>
    </row>
    <row r="21" spans="1:9" ht="15.75" thickBot="1" x14ac:dyDescent="0.3">
      <c r="B21" s="14" t="s">
        <v>1</v>
      </c>
      <c r="C21" s="4">
        <f>3-1</f>
        <v>2</v>
      </c>
      <c r="D21" s="22">
        <f>SUMSQ(B14:D14)/9-G13</f>
        <v>1.3954296296287794</v>
      </c>
      <c r="E21" s="22">
        <f>D21/C21</f>
        <v>0.69771481481438968</v>
      </c>
      <c r="F21" s="22">
        <f>E21/E26</f>
        <v>0.16051297213507201</v>
      </c>
      <c r="G21" s="22">
        <f>FINV(G20,C21,C26)</f>
        <v>3.6337234675916301</v>
      </c>
      <c r="H21" s="22">
        <f>FINV(H20,C21,C26)</f>
        <v>6.2262352803113821</v>
      </c>
      <c r="I21" s="4" t="s">
        <v>39</v>
      </c>
    </row>
    <row r="22" spans="1:9" ht="15.75" thickBot="1" x14ac:dyDescent="0.3">
      <c r="B22" s="14" t="s">
        <v>0</v>
      </c>
      <c r="C22" s="4">
        <f>3*3-1</f>
        <v>8</v>
      </c>
      <c r="D22" s="22">
        <f>SUMSQ(E5:E13)/3-G13</f>
        <v>216.61025185183098</v>
      </c>
      <c r="E22" s="22">
        <f t="shared" ref="E22:E26" si="6">D22/C22</f>
        <v>27.076281481478873</v>
      </c>
      <c r="F22" s="22">
        <f>E22/E26</f>
        <v>6.2290413255939807</v>
      </c>
      <c r="G22" s="22">
        <f>FINV(G20,C22,C26)</f>
        <v>2.5910961798744014</v>
      </c>
      <c r="H22" s="22">
        <f>FINV(H20,C22,C26)</f>
        <v>3.8895721399261927</v>
      </c>
      <c r="I22" s="4" t="s">
        <v>40</v>
      </c>
    </row>
    <row r="23" spans="1:9" ht="15.75" thickBot="1" x14ac:dyDescent="0.3">
      <c r="B23" s="14" t="s">
        <v>34</v>
      </c>
      <c r="C23" s="4">
        <f>3-1</f>
        <v>2</v>
      </c>
      <c r="D23" s="22">
        <f>SUMSQ(N10:N12)/9-G13</f>
        <v>54.812007407381316</v>
      </c>
      <c r="E23" s="22">
        <f t="shared" si="6"/>
        <v>27.406003703690658</v>
      </c>
      <c r="F23" s="22">
        <f>E23/E26</f>
        <v>6.3048956614092138</v>
      </c>
      <c r="G23" s="22">
        <f>FINV(G20,C23,C26)</f>
        <v>3.6337234675916301</v>
      </c>
      <c r="H23" s="22">
        <f>FINV(H20,C23,C26)</f>
        <v>6.2262352803113821</v>
      </c>
      <c r="I23" s="4" t="s">
        <v>40</v>
      </c>
    </row>
    <row r="24" spans="1:9" ht="15.75" thickBot="1" x14ac:dyDescent="0.3">
      <c r="B24" s="14" t="s">
        <v>35</v>
      </c>
      <c r="C24" s="4">
        <f>3-1</f>
        <v>2</v>
      </c>
      <c r="D24" s="22">
        <f>SUMSQ(K13:M13)/9-G13</f>
        <v>89.942451851835358</v>
      </c>
      <c r="E24" s="22">
        <f t="shared" si="6"/>
        <v>44.971225925917679</v>
      </c>
      <c r="F24" s="22">
        <f>E24/E26</f>
        <v>10.345867653458315</v>
      </c>
      <c r="G24" s="22">
        <f>FINV(G20,C24,C26)</f>
        <v>3.6337234675916301</v>
      </c>
      <c r="H24" s="22">
        <f>FINV(H20,C24,C26)</f>
        <v>6.2262352803113821</v>
      </c>
      <c r="I24" s="4" t="s">
        <v>40</v>
      </c>
    </row>
    <row r="25" spans="1:9" ht="15.75" thickBot="1" x14ac:dyDescent="0.3">
      <c r="B25" s="14" t="s">
        <v>36</v>
      </c>
      <c r="C25" s="4">
        <f>C23*C24</f>
        <v>4</v>
      </c>
      <c r="D25" s="22">
        <f>D22-D23-D24</f>
        <v>71.855792592614307</v>
      </c>
      <c r="E25" s="22">
        <f t="shared" si="6"/>
        <v>17.963948148153577</v>
      </c>
      <c r="F25" s="22">
        <f>E25/E26</f>
        <v>4.132700993754197</v>
      </c>
      <c r="G25" s="22">
        <f>FINV(G20,C25,C26)</f>
        <v>3.0069172799243447</v>
      </c>
      <c r="H25" s="22">
        <f>FINV(H20,C25,C26)</f>
        <v>4.772577999723211</v>
      </c>
      <c r="I25" s="4" t="s">
        <v>51</v>
      </c>
    </row>
    <row r="26" spans="1:9" ht="15.75" thickBot="1" x14ac:dyDescent="0.3">
      <c r="B26" s="14" t="s">
        <v>37</v>
      </c>
      <c r="C26" s="4">
        <f>C27-C21-C22</f>
        <v>16</v>
      </c>
      <c r="D26" s="22">
        <f>D27-D21-D22</f>
        <v>69.548503703714232</v>
      </c>
      <c r="E26" s="22">
        <f t="shared" si="6"/>
        <v>4.3467814814821395</v>
      </c>
      <c r="F26" s="23"/>
      <c r="G26" s="23"/>
      <c r="H26" s="23"/>
      <c r="I26" s="17"/>
    </row>
    <row r="27" spans="1:9" ht="15.75" thickBot="1" x14ac:dyDescent="0.3">
      <c r="B27" s="14" t="s">
        <v>2</v>
      </c>
      <c r="C27" s="4">
        <f>3*3*3-1</f>
        <v>26</v>
      </c>
      <c r="D27" s="22">
        <f>SUMSQ(B5:D13)-G13</f>
        <v>287.55418518517399</v>
      </c>
      <c r="E27" s="23"/>
      <c r="F27" s="23"/>
      <c r="G27" s="23"/>
      <c r="H27" s="23"/>
      <c r="I27" s="17"/>
    </row>
    <row r="30" spans="1:9" x14ac:dyDescent="0.25">
      <c r="A30" t="s">
        <v>60</v>
      </c>
      <c r="B30" s="34" t="s">
        <v>67</v>
      </c>
      <c r="C30" t="s">
        <v>61</v>
      </c>
    </row>
    <row r="31" spans="1:9" x14ac:dyDescent="0.25">
      <c r="A31" s="27">
        <f>SQRT(E26/9)</f>
        <v>0.69496454597675861</v>
      </c>
      <c r="B31" s="27">
        <v>5.03</v>
      </c>
      <c r="C31" s="48">
        <f>A31*B31</f>
        <v>3.495671666263096</v>
      </c>
    </row>
    <row r="32" spans="1:9" x14ac:dyDescent="0.25">
      <c r="A32" t="s">
        <v>71</v>
      </c>
    </row>
    <row r="33" spans="1:14" ht="15.75" x14ac:dyDescent="0.25">
      <c r="A33" s="28" t="s">
        <v>73</v>
      </c>
      <c r="B33" s="28" t="s">
        <v>72</v>
      </c>
      <c r="C33" s="28" t="s">
        <v>74</v>
      </c>
      <c r="F33" s="28" t="s">
        <v>76</v>
      </c>
      <c r="G33" s="28" t="s">
        <v>72</v>
      </c>
      <c r="H33" s="28" t="s">
        <v>74</v>
      </c>
    </row>
    <row r="34" spans="1:14" ht="15.75" x14ac:dyDescent="0.25">
      <c r="A34" s="35" t="s">
        <v>22</v>
      </c>
      <c r="B34" s="27">
        <v>52.74111111111111</v>
      </c>
      <c r="C34" s="36" t="s">
        <v>62</v>
      </c>
      <c r="D34" s="27">
        <f>B34+C$31</f>
        <v>56.236782777374202</v>
      </c>
      <c r="F34" s="35" t="s">
        <v>19</v>
      </c>
      <c r="G34" s="27">
        <v>50.481111111111105</v>
      </c>
      <c r="H34" s="36" t="s">
        <v>62</v>
      </c>
      <c r="I34" s="27">
        <f>G34+C$31</f>
        <v>53.976782777374197</v>
      </c>
    </row>
    <row r="35" spans="1:14" ht="15.75" x14ac:dyDescent="0.25">
      <c r="A35" s="30" t="s">
        <v>23</v>
      </c>
      <c r="B35" s="27">
        <v>54.791111111111107</v>
      </c>
      <c r="C35" s="36" t="s">
        <v>62</v>
      </c>
      <c r="D35" s="27"/>
      <c r="F35" s="30" t="s">
        <v>20</v>
      </c>
      <c r="G35" s="27">
        <v>54.835555555555551</v>
      </c>
      <c r="H35" s="36" t="s">
        <v>63</v>
      </c>
    </row>
    <row r="36" spans="1:14" ht="15.75" x14ac:dyDescent="0.25">
      <c r="A36" s="30" t="s">
        <v>24</v>
      </c>
      <c r="B36" s="27">
        <v>51.32</v>
      </c>
      <c r="C36" s="36" t="s">
        <v>62</v>
      </c>
      <c r="D36" s="27"/>
      <c r="F36" s="30" t="s">
        <v>21</v>
      </c>
      <c r="G36" s="27">
        <v>53.535555555555561</v>
      </c>
      <c r="H36" s="36" t="s">
        <v>62</v>
      </c>
    </row>
    <row r="37" spans="1:14" ht="15.75" x14ac:dyDescent="0.25">
      <c r="A37" s="31" t="s">
        <v>64</v>
      </c>
      <c r="B37" s="38">
        <f>C31</f>
        <v>3.495671666263096</v>
      </c>
      <c r="C37" s="29"/>
      <c r="F37" s="31" t="s">
        <v>64</v>
      </c>
      <c r="G37" s="38">
        <f>C31</f>
        <v>3.495671666263096</v>
      </c>
      <c r="H37" s="29"/>
    </row>
    <row r="40" spans="1:14" x14ac:dyDescent="0.25">
      <c r="A40" t="s">
        <v>60</v>
      </c>
      <c r="B40" t="s">
        <v>67</v>
      </c>
      <c r="C40" t="s">
        <v>61</v>
      </c>
    </row>
    <row r="41" spans="1:14" ht="15.75" thickBot="1" x14ac:dyDescent="0.3">
      <c r="A41" s="27">
        <f>SQRT(E26/9)</f>
        <v>0.69496454597675861</v>
      </c>
      <c r="B41" s="27">
        <v>5.03</v>
      </c>
      <c r="C41" s="48">
        <f>A41*B41</f>
        <v>3.495671666263096</v>
      </c>
    </row>
    <row r="42" spans="1:14" ht="15.75" thickBot="1" x14ac:dyDescent="0.3">
      <c r="A42" s="59" t="s">
        <v>78</v>
      </c>
      <c r="B42" s="60" t="s">
        <v>72</v>
      </c>
      <c r="C42" s="60" t="s">
        <v>74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</row>
    <row r="43" spans="1:14" ht="16.5" thickBot="1" x14ac:dyDescent="0.3">
      <c r="A43" s="61" t="s">
        <v>6</v>
      </c>
      <c r="B43" s="62">
        <v>52.050000000000004</v>
      </c>
      <c r="C43" s="51" t="s">
        <v>63</v>
      </c>
      <c r="D43" s="43">
        <f>B43+C$41</f>
        <v>55.545671666263104</v>
      </c>
      <c r="E43" s="49"/>
      <c r="F43" s="39"/>
      <c r="G43" s="39"/>
      <c r="H43" s="39"/>
      <c r="I43" s="49"/>
      <c r="J43" s="49"/>
      <c r="K43" s="39"/>
      <c r="L43" s="39"/>
      <c r="M43" s="39"/>
      <c r="N43" s="49"/>
    </row>
    <row r="44" spans="1:14" ht="16.5" thickBot="1" x14ac:dyDescent="0.3">
      <c r="A44" s="61" t="s">
        <v>7</v>
      </c>
      <c r="B44" s="62">
        <v>55.419999999999995</v>
      </c>
      <c r="C44" s="51" t="s">
        <v>66</v>
      </c>
      <c r="D44" s="43">
        <f t="shared" ref="D44:D51" si="7">B44+C$41</f>
        <v>58.915671666263094</v>
      </c>
      <c r="E44" s="49"/>
      <c r="F44" s="45"/>
      <c r="G44" s="43"/>
      <c r="H44" s="42"/>
      <c r="I44" s="43"/>
      <c r="J44" s="49"/>
      <c r="K44" s="35"/>
      <c r="L44" s="43"/>
      <c r="M44" s="42"/>
      <c r="N44" s="43"/>
    </row>
    <row r="45" spans="1:14" ht="16.5" thickBot="1" x14ac:dyDescent="0.3">
      <c r="A45" s="61" t="s">
        <v>8</v>
      </c>
      <c r="B45" s="62">
        <v>50.753333333333337</v>
      </c>
      <c r="C45" s="51" t="s">
        <v>82</v>
      </c>
      <c r="D45" s="43">
        <f t="shared" si="7"/>
        <v>54.249004999596437</v>
      </c>
      <c r="E45" s="49"/>
      <c r="F45" s="45"/>
      <c r="G45" s="43"/>
      <c r="H45" s="42"/>
      <c r="I45" s="49"/>
      <c r="J45" s="49"/>
      <c r="K45" s="35"/>
      <c r="L45" s="43"/>
      <c r="M45" s="42"/>
      <c r="N45" s="43"/>
    </row>
    <row r="46" spans="1:14" ht="16.5" thickBot="1" x14ac:dyDescent="0.3">
      <c r="A46" s="61" t="s">
        <v>9</v>
      </c>
      <c r="B46" s="62">
        <v>52.006666666666661</v>
      </c>
      <c r="C46" s="51" t="s">
        <v>63</v>
      </c>
      <c r="D46" s="43">
        <f t="shared" si="7"/>
        <v>55.502338332929753</v>
      </c>
      <c r="E46" s="49"/>
      <c r="F46" s="45"/>
      <c r="G46" s="43"/>
      <c r="H46" s="42"/>
      <c r="I46" s="49"/>
      <c r="J46" s="49"/>
      <c r="K46" s="35"/>
      <c r="L46" s="43"/>
      <c r="M46" s="42"/>
      <c r="N46" s="43"/>
    </row>
    <row r="47" spans="1:14" ht="16.5" thickBot="1" x14ac:dyDescent="0.3">
      <c r="A47" s="61" t="s">
        <v>10</v>
      </c>
      <c r="B47" s="62">
        <v>57.346666666666664</v>
      </c>
      <c r="C47" s="51" t="s">
        <v>66</v>
      </c>
      <c r="D47" s="43">
        <f t="shared" si="7"/>
        <v>60.842338332929756</v>
      </c>
      <c r="E47" s="49"/>
      <c r="F47" s="41"/>
      <c r="G47" s="44"/>
      <c r="H47" s="45"/>
      <c r="I47" s="49"/>
      <c r="J47" s="49"/>
      <c r="K47" s="42"/>
      <c r="L47" s="44"/>
      <c r="M47" s="45"/>
      <c r="N47" s="49"/>
    </row>
    <row r="48" spans="1:14" ht="15.75" thickBot="1" x14ac:dyDescent="0.3">
      <c r="A48" s="61" t="s">
        <v>11</v>
      </c>
      <c r="B48" s="62">
        <v>55.02</v>
      </c>
      <c r="C48" s="51" t="s">
        <v>66</v>
      </c>
      <c r="D48" s="43">
        <f t="shared" si="7"/>
        <v>58.515671666263103</v>
      </c>
      <c r="E48" s="49"/>
      <c r="F48" s="43"/>
      <c r="G48" s="49"/>
      <c r="H48" s="49"/>
      <c r="I48" s="49"/>
      <c r="J48" s="49"/>
      <c r="K48" s="49"/>
      <c r="L48" s="49"/>
      <c r="M48" s="49"/>
      <c r="N48" s="49"/>
    </row>
    <row r="49" spans="1:14" ht="15.75" thickBot="1" x14ac:dyDescent="0.3">
      <c r="A49" s="61" t="s">
        <v>12</v>
      </c>
      <c r="B49" s="62">
        <v>47.386666666666663</v>
      </c>
      <c r="C49" s="51" t="s">
        <v>62</v>
      </c>
      <c r="D49" s="43">
        <f t="shared" si="7"/>
        <v>50.882338332929763</v>
      </c>
      <c r="E49" s="49"/>
      <c r="F49" s="43"/>
      <c r="G49" s="49"/>
      <c r="H49" s="49"/>
      <c r="I49" s="49"/>
      <c r="J49" s="49"/>
      <c r="K49" s="49"/>
      <c r="L49" s="49"/>
      <c r="M49" s="49"/>
      <c r="N49" s="49"/>
    </row>
    <row r="50" spans="1:14" ht="16.5" thickBot="1" x14ac:dyDescent="0.3">
      <c r="A50" s="61" t="s">
        <v>13</v>
      </c>
      <c r="B50" s="62">
        <v>51.74</v>
      </c>
      <c r="C50" s="51" t="s">
        <v>63</v>
      </c>
      <c r="D50" s="43">
        <f t="shared" si="7"/>
        <v>55.235671666263102</v>
      </c>
      <c r="E50" s="49"/>
      <c r="F50" s="41"/>
      <c r="G50" s="39"/>
      <c r="H50" s="39"/>
      <c r="I50" s="49"/>
      <c r="J50" s="49"/>
      <c r="K50" s="39"/>
      <c r="L50" s="39"/>
      <c r="M50" s="39"/>
      <c r="N50" s="49"/>
    </row>
    <row r="51" spans="1:14" ht="16.5" thickBot="1" x14ac:dyDescent="0.3">
      <c r="A51" s="61" t="s">
        <v>14</v>
      </c>
      <c r="B51" s="62">
        <v>54.833333333333336</v>
      </c>
      <c r="C51" s="51" t="s">
        <v>83</v>
      </c>
      <c r="D51" s="43">
        <f t="shared" si="7"/>
        <v>58.329004999596435</v>
      </c>
      <c r="E51" s="49"/>
      <c r="F51" s="45"/>
      <c r="G51" s="43"/>
      <c r="H51" s="42"/>
      <c r="I51" s="43"/>
      <c r="J51" s="49"/>
      <c r="K51" s="35"/>
      <c r="L51" s="43"/>
      <c r="M51" s="42"/>
      <c r="N51" s="43"/>
    </row>
    <row r="52" spans="1:14" ht="15.75" x14ac:dyDescent="0.25">
      <c r="A52" s="35"/>
      <c r="B52" s="43"/>
      <c r="C52" s="42"/>
      <c r="D52" s="43"/>
      <c r="E52" s="49"/>
      <c r="F52" s="35"/>
      <c r="G52" s="43"/>
      <c r="H52" s="42"/>
      <c r="I52" s="43"/>
      <c r="J52" s="49"/>
      <c r="K52" s="35"/>
      <c r="L52" s="43"/>
      <c r="M52" s="42"/>
      <c r="N52" s="49"/>
    </row>
    <row r="53" spans="1:14" ht="15.75" x14ac:dyDescent="0.25">
      <c r="A53" s="35"/>
      <c r="B53" s="43"/>
      <c r="C53" s="42"/>
      <c r="D53" s="43"/>
      <c r="E53" s="49"/>
      <c r="F53" s="35"/>
      <c r="G53" s="43"/>
      <c r="H53" s="42"/>
      <c r="I53" s="49"/>
      <c r="J53" s="49"/>
      <c r="K53" s="35"/>
      <c r="L53" s="43"/>
      <c r="M53" s="42"/>
      <c r="N53" s="49"/>
    </row>
    <row r="54" spans="1:14" ht="15.75" x14ac:dyDescent="0.25">
      <c r="A54" s="42"/>
      <c r="B54" s="44"/>
      <c r="C54" s="45"/>
      <c r="D54" s="49"/>
      <c r="E54" s="49"/>
      <c r="F54" s="42"/>
      <c r="G54" s="44"/>
      <c r="H54" s="45"/>
      <c r="I54" s="49"/>
      <c r="J54" s="49"/>
      <c r="K54" s="42"/>
      <c r="L54" s="44"/>
      <c r="M54" s="45"/>
      <c r="N54" s="49"/>
    </row>
    <row r="55" spans="1:14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</row>
    <row r="56" spans="1:14" x14ac:dyDescent="0.25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</row>
    <row r="57" spans="1:14" x14ac:dyDescent="0.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</row>
    <row r="58" spans="1:14" x14ac:dyDescent="0.2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</row>
    <row r="59" spans="1:14" x14ac:dyDescent="0.25">
      <c r="A59" s="49"/>
      <c r="B59" s="49"/>
      <c r="C59" s="49"/>
      <c r="D59" s="49"/>
      <c r="E59" s="96"/>
      <c r="F59" s="96"/>
      <c r="G59" s="96"/>
      <c r="H59" s="96"/>
      <c r="I59" s="49"/>
      <c r="J59" s="49"/>
      <c r="K59" s="49"/>
      <c r="L59" s="49"/>
      <c r="M59" s="49"/>
      <c r="N59" s="49"/>
    </row>
    <row r="60" spans="1:14" x14ac:dyDescent="0.25">
      <c r="A60" s="49"/>
      <c r="B60" s="49"/>
      <c r="C60" s="49"/>
      <c r="D60" s="49"/>
      <c r="E60" s="96"/>
      <c r="F60" s="53"/>
      <c r="G60" s="53"/>
      <c r="H60" s="53"/>
      <c r="I60" s="49"/>
      <c r="J60" s="49"/>
      <c r="K60" s="49"/>
      <c r="L60" s="49"/>
      <c r="M60" s="49"/>
      <c r="N60" s="49"/>
    </row>
    <row r="61" spans="1:14" x14ac:dyDescent="0.25">
      <c r="A61" s="49"/>
      <c r="B61" s="49"/>
      <c r="C61" s="49"/>
      <c r="D61" s="49"/>
      <c r="E61" s="96"/>
      <c r="F61" s="64"/>
      <c r="G61" s="64"/>
      <c r="H61" s="64"/>
      <c r="I61" s="49"/>
      <c r="J61" s="49"/>
      <c r="K61" s="49"/>
      <c r="L61" s="49"/>
      <c r="M61" s="49"/>
      <c r="N61" s="49"/>
    </row>
    <row r="62" spans="1:14" x14ac:dyDescent="0.25">
      <c r="A62" s="49"/>
      <c r="B62" s="49"/>
      <c r="C62" s="49"/>
      <c r="D62" s="49"/>
      <c r="E62" s="96"/>
      <c r="F62" s="53"/>
      <c r="G62" s="53"/>
      <c r="H62" s="53"/>
      <c r="I62" s="49"/>
      <c r="J62" s="49"/>
      <c r="K62" s="49"/>
      <c r="L62" s="49"/>
      <c r="M62" s="49"/>
      <c r="N62" s="49"/>
    </row>
    <row r="63" spans="1:14" x14ac:dyDescent="0.25">
      <c r="A63" s="49"/>
      <c r="B63" s="49"/>
      <c r="C63" s="49"/>
      <c r="D63" s="49"/>
      <c r="E63" s="96"/>
      <c r="F63" s="64"/>
      <c r="G63" s="64"/>
      <c r="H63" s="64"/>
      <c r="I63" s="49"/>
      <c r="J63" s="49"/>
      <c r="K63" s="49"/>
      <c r="L63" s="49"/>
      <c r="M63" s="49"/>
      <c r="N63" s="49"/>
    </row>
    <row r="64" spans="1:14" x14ac:dyDescent="0.25">
      <c r="A64" s="49"/>
      <c r="B64" s="49"/>
      <c r="C64" s="49"/>
      <c r="D64" s="49"/>
      <c r="E64" s="96"/>
      <c r="F64" s="53"/>
      <c r="G64" s="53"/>
      <c r="H64" s="53"/>
      <c r="I64" s="49"/>
      <c r="J64" s="49"/>
      <c r="K64" s="49"/>
      <c r="L64" s="49"/>
      <c r="M64" s="49"/>
      <c r="N64" s="49"/>
    </row>
    <row r="65" spans="1:14" x14ac:dyDescent="0.25">
      <c r="A65" s="49"/>
      <c r="B65" s="49"/>
      <c r="C65" s="49"/>
      <c r="D65" s="49"/>
      <c r="E65" s="96"/>
      <c r="F65" s="64"/>
      <c r="G65" s="64"/>
      <c r="H65" s="64"/>
      <c r="I65" s="49"/>
      <c r="J65" s="49"/>
      <c r="K65" s="49"/>
      <c r="L65" s="49"/>
      <c r="M65" s="49"/>
      <c r="N65" s="49"/>
    </row>
    <row r="66" spans="1:14" x14ac:dyDescent="0.25">
      <c r="A66" s="49"/>
      <c r="B66" s="49"/>
      <c r="C66" s="49"/>
      <c r="D66" s="49"/>
      <c r="E66" s="96"/>
      <c r="F66" s="53"/>
      <c r="G66" s="53"/>
      <c r="H66" s="53"/>
      <c r="I66" s="49"/>
      <c r="J66" s="49"/>
      <c r="K66" s="49"/>
      <c r="L66" s="49"/>
      <c r="M66" s="49"/>
      <c r="N66" s="49"/>
    </row>
    <row r="67" spans="1:14" x14ac:dyDescent="0.25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</row>
    <row r="68" spans="1:14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</row>
    <row r="69" spans="1:14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</row>
    <row r="70" spans="1:14" x14ac:dyDescent="0.25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</row>
    <row r="71" spans="1:14" x14ac:dyDescent="0.25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</row>
    <row r="72" spans="1:14" x14ac:dyDescent="0.25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</row>
    <row r="73" spans="1:14" x14ac:dyDescent="0.25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</row>
    <row r="74" spans="1:14" x14ac:dyDescent="0.25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</row>
    <row r="75" spans="1:14" x14ac:dyDescent="0.2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</row>
    <row r="76" spans="1:14" x14ac:dyDescent="0.25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</row>
    <row r="77" spans="1:14" x14ac:dyDescent="0.25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</row>
    <row r="78" spans="1:14" x14ac:dyDescent="0.25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</row>
    <row r="79" spans="1:14" x14ac:dyDescent="0.25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</row>
    <row r="80" spans="1:14" x14ac:dyDescent="0.25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</row>
    <row r="81" spans="1:14" x14ac:dyDescent="0.25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</row>
    <row r="82" spans="1:14" x14ac:dyDescent="0.25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</row>
    <row r="83" spans="1:14" x14ac:dyDescent="0.25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</row>
    <row r="84" spans="1:14" x14ac:dyDescent="0.25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</row>
    <row r="85" spans="1:14" x14ac:dyDescent="0.2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</row>
    <row r="86" spans="1:14" x14ac:dyDescent="0.2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</row>
    <row r="87" spans="1:14" x14ac:dyDescent="0.2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</row>
    <row r="88" spans="1:14" x14ac:dyDescent="0.2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</row>
    <row r="89" spans="1:14" x14ac:dyDescent="0.25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</row>
    <row r="90" spans="1:14" x14ac:dyDescent="0.25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</row>
  </sheetData>
  <sortState ref="A43:C51">
    <sortCondition ref="A43:A51"/>
  </sortState>
  <mergeCells count="19">
    <mergeCell ref="E59:E60"/>
    <mergeCell ref="F59:H59"/>
    <mergeCell ref="E61:E62"/>
    <mergeCell ref="E63:E64"/>
    <mergeCell ref="E65:E66"/>
    <mergeCell ref="F19:F20"/>
    <mergeCell ref="A3:A4"/>
    <mergeCell ref="B3:D3"/>
    <mergeCell ref="E3:E4"/>
    <mergeCell ref="B19:B20"/>
    <mergeCell ref="C19:C20"/>
    <mergeCell ref="D19:D20"/>
    <mergeCell ref="E19:E20"/>
    <mergeCell ref="J7:N7"/>
    <mergeCell ref="J8:J9"/>
    <mergeCell ref="K8:M8"/>
    <mergeCell ref="N8:N9"/>
    <mergeCell ref="G19:H19"/>
    <mergeCell ref="I19:I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opLeftCell="A9" zoomScale="80" zoomScaleNormal="80" workbookViewId="0">
      <selection activeCell="G53" sqref="G53"/>
    </sheetView>
  </sheetViews>
  <sheetFormatPr defaultRowHeight="15" x14ac:dyDescent="0.25"/>
  <cols>
    <col min="1" max="1" width="14.42578125" customWidth="1"/>
    <col min="2" max="2" width="11.42578125" customWidth="1"/>
    <col min="3" max="4" width="11.7109375" customWidth="1"/>
    <col min="5" max="5" width="12.28515625" customWidth="1"/>
    <col min="6" max="7" width="11.5703125" bestFit="1" customWidth="1"/>
    <col min="8" max="8" width="10.5703125" bestFit="1" customWidth="1"/>
    <col min="9" max="9" width="11.7109375" customWidth="1"/>
    <col min="10" max="10" width="13.140625" customWidth="1"/>
    <col min="11" max="11" width="13.28515625" customWidth="1"/>
    <col min="12" max="12" width="11.28515625" customWidth="1"/>
    <col min="13" max="13" width="11.42578125" customWidth="1"/>
  </cols>
  <sheetData>
    <row r="1" spans="1:14" x14ac:dyDescent="0.25">
      <c r="E1" s="10" t="s">
        <v>52</v>
      </c>
    </row>
    <row r="2" spans="1:14" ht="15.75" thickBot="1" x14ac:dyDescent="0.3"/>
    <row r="3" spans="1:14" ht="15.75" thickBot="1" x14ac:dyDescent="0.3">
      <c r="A3" s="87" t="s">
        <v>0</v>
      </c>
      <c r="B3" s="84" t="s">
        <v>1</v>
      </c>
      <c r="C3" s="85"/>
      <c r="D3" s="86"/>
      <c r="E3" s="87" t="s">
        <v>2</v>
      </c>
    </row>
    <row r="4" spans="1:14" ht="15.75" thickBot="1" x14ac:dyDescent="0.3">
      <c r="A4" s="88"/>
      <c r="B4" s="2" t="s">
        <v>3</v>
      </c>
      <c r="C4" s="2" t="s">
        <v>4</v>
      </c>
      <c r="D4" s="2" t="s">
        <v>5</v>
      </c>
      <c r="E4" s="88"/>
      <c r="F4" s="56" t="s">
        <v>72</v>
      </c>
    </row>
    <row r="5" spans="1:14" ht="15.75" thickBot="1" x14ac:dyDescent="0.3">
      <c r="A5" s="19" t="s">
        <v>6</v>
      </c>
      <c r="B5" s="4">
        <v>8.01</v>
      </c>
      <c r="C5" s="4">
        <v>7.55</v>
      </c>
      <c r="D5" s="4">
        <v>8.75</v>
      </c>
      <c r="E5" s="4">
        <f>SUM(B5:D5)</f>
        <v>24.31</v>
      </c>
      <c r="F5" s="27">
        <f>E5/3</f>
        <v>8.1033333333333335</v>
      </c>
    </row>
    <row r="6" spans="1:14" ht="15.75" thickBot="1" x14ac:dyDescent="0.3">
      <c r="A6" s="19" t="s">
        <v>7</v>
      </c>
      <c r="B6" s="4">
        <v>6.63</v>
      </c>
      <c r="C6" s="4">
        <v>6.42</v>
      </c>
      <c r="D6" s="4">
        <v>6.43</v>
      </c>
      <c r="E6" s="4">
        <f t="shared" ref="E6:E13" si="0">SUM(B6:D6)</f>
        <v>19.48</v>
      </c>
      <c r="F6" s="27">
        <f t="shared" ref="F6:F13" si="1">E6/3</f>
        <v>6.4933333333333332</v>
      </c>
    </row>
    <row r="7" spans="1:14" ht="15.75" thickBot="1" x14ac:dyDescent="0.3">
      <c r="A7" s="19" t="s">
        <v>8</v>
      </c>
      <c r="B7" s="4">
        <v>10.29</v>
      </c>
      <c r="C7" s="4">
        <v>9.94</v>
      </c>
      <c r="D7" s="4">
        <v>10.119999999999999</v>
      </c>
      <c r="E7" s="4">
        <f t="shared" si="0"/>
        <v>30.349999999999994</v>
      </c>
      <c r="F7" s="27">
        <f t="shared" si="1"/>
        <v>10.116666666666665</v>
      </c>
    </row>
    <row r="8" spans="1:14" ht="15.75" thickBot="1" x14ac:dyDescent="0.3">
      <c r="A8" s="19" t="s">
        <v>9</v>
      </c>
      <c r="B8" s="4">
        <v>5.42</v>
      </c>
      <c r="C8" s="4">
        <v>5.59</v>
      </c>
      <c r="D8" s="4">
        <v>5.24</v>
      </c>
      <c r="E8" s="4">
        <f t="shared" si="0"/>
        <v>16.25</v>
      </c>
      <c r="F8" s="27">
        <f t="shared" si="1"/>
        <v>5.416666666666667</v>
      </c>
      <c r="I8" s="89" t="s">
        <v>16</v>
      </c>
      <c r="J8" s="90"/>
      <c r="K8" s="90"/>
      <c r="L8" s="90"/>
      <c r="M8" s="91"/>
    </row>
    <row r="9" spans="1:14" ht="15.75" thickBot="1" x14ac:dyDescent="0.3">
      <c r="A9" s="19" t="s">
        <v>10</v>
      </c>
      <c r="B9" s="4">
        <v>5.3</v>
      </c>
      <c r="C9" s="4">
        <v>5.0999999999999996</v>
      </c>
      <c r="D9" s="4">
        <v>5.05</v>
      </c>
      <c r="E9" s="4">
        <f t="shared" si="0"/>
        <v>15.45</v>
      </c>
      <c r="F9" s="27">
        <f t="shared" si="1"/>
        <v>5.1499999999999995</v>
      </c>
      <c r="I9" s="92" t="s">
        <v>17</v>
      </c>
      <c r="J9" s="89" t="s">
        <v>18</v>
      </c>
      <c r="K9" s="90"/>
      <c r="L9" s="91"/>
      <c r="M9" s="94" t="s">
        <v>25</v>
      </c>
    </row>
    <row r="10" spans="1:14" ht="15.75" thickBot="1" x14ac:dyDescent="0.3">
      <c r="A10" s="19" t="s">
        <v>11</v>
      </c>
      <c r="B10" s="4">
        <v>5.21</v>
      </c>
      <c r="C10" s="4">
        <v>5.34</v>
      </c>
      <c r="D10" s="4">
        <v>5.36</v>
      </c>
      <c r="E10" s="4">
        <f t="shared" si="0"/>
        <v>15.91</v>
      </c>
      <c r="F10" s="27">
        <f t="shared" si="1"/>
        <v>5.3033333333333337</v>
      </c>
      <c r="I10" s="93"/>
      <c r="J10" s="13" t="s">
        <v>19</v>
      </c>
      <c r="K10" s="13" t="s">
        <v>20</v>
      </c>
      <c r="L10" s="13" t="s">
        <v>21</v>
      </c>
      <c r="M10" s="95"/>
      <c r="N10" s="34" t="s">
        <v>72</v>
      </c>
    </row>
    <row r="11" spans="1:14" ht="15.75" thickBot="1" x14ac:dyDescent="0.3">
      <c r="A11" s="19" t="s">
        <v>12</v>
      </c>
      <c r="B11" s="4">
        <v>6.99</v>
      </c>
      <c r="C11" s="4">
        <v>7.05</v>
      </c>
      <c r="D11" s="4">
        <v>6.49</v>
      </c>
      <c r="E11" s="4">
        <f t="shared" si="0"/>
        <v>20.53</v>
      </c>
      <c r="F11" s="27">
        <f t="shared" si="1"/>
        <v>6.8433333333333337</v>
      </c>
      <c r="G11" t="s">
        <v>38</v>
      </c>
      <c r="I11" s="14" t="s">
        <v>22</v>
      </c>
      <c r="J11" s="15">
        <f>E5</f>
        <v>24.31</v>
      </c>
      <c r="K11" s="15">
        <f>E6</f>
        <v>19.48</v>
      </c>
      <c r="L11" s="15">
        <f>E7</f>
        <v>30.349999999999994</v>
      </c>
      <c r="M11" s="15">
        <f>SUM(J11:L11)</f>
        <v>74.139999999999986</v>
      </c>
      <c r="N11" s="27">
        <f>M11/9</f>
        <v>8.2377777777777759</v>
      </c>
    </row>
    <row r="12" spans="1:14" ht="15.75" thickBot="1" x14ac:dyDescent="0.3">
      <c r="A12" s="19" t="s">
        <v>13</v>
      </c>
      <c r="B12" s="4">
        <v>6.3</v>
      </c>
      <c r="C12" s="4">
        <v>6.41</v>
      </c>
      <c r="D12" s="4">
        <v>6.39</v>
      </c>
      <c r="E12" s="4">
        <f t="shared" si="0"/>
        <v>19.100000000000001</v>
      </c>
      <c r="F12" s="27">
        <f t="shared" si="1"/>
        <v>6.3666666666666671</v>
      </c>
      <c r="G12" s="11">
        <f>(E14^2)/27</f>
        <v>1209.4853370370367</v>
      </c>
      <c r="I12" s="14" t="s">
        <v>23</v>
      </c>
      <c r="J12" s="15">
        <f>E8</f>
        <v>16.25</v>
      </c>
      <c r="K12" s="15">
        <f>E9</f>
        <v>15.45</v>
      </c>
      <c r="L12" s="15">
        <f>E10</f>
        <v>15.91</v>
      </c>
      <c r="M12" s="15">
        <f t="shared" ref="M12:M13" si="2">SUM(J12:L12)</f>
        <v>47.61</v>
      </c>
      <c r="N12" s="27">
        <f t="shared" ref="N12:N13" si="3">M12/9</f>
        <v>5.29</v>
      </c>
    </row>
    <row r="13" spans="1:14" ht="15.75" thickBot="1" x14ac:dyDescent="0.3">
      <c r="A13" s="19" t="s">
        <v>14</v>
      </c>
      <c r="B13" s="4">
        <v>6.36</v>
      </c>
      <c r="C13" s="4">
        <v>6.51</v>
      </c>
      <c r="D13" s="4">
        <v>6.46</v>
      </c>
      <c r="E13" s="4">
        <f t="shared" si="0"/>
        <v>19.330000000000002</v>
      </c>
      <c r="F13" s="27">
        <f t="shared" si="1"/>
        <v>6.4433333333333342</v>
      </c>
      <c r="I13" s="14" t="s">
        <v>24</v>
      </c>
      <c r="J13" s="15">
        <f>E11</f>
        <v>20.53</v>
      </c>
      <c r="K13" s="15">
        <f>E12</f>
        <v>19.100000000000001</v>
      </c>
      <c r="L13" s="15">
        <f>E13</f>
        <v>19.330000000000002</v>
      </c>
      <c r="M13" s="15">
        <f t="shared" si="2"/>
        <v>58.960000000000008</v>
      </c>
      <c r="N13" s="27">
        <f t="shared" si="3"/>
        <v>6.551111111111112</v>
      </c>
    </row>
    <row r="14" spans="1:14" ht="15.75" thickBot="1" x14ac:dyDescent="0.3">
      <c r="A14" s="5" t="s">
        <v>15</v>
      </c>
      <c r="B14" s="4">
        <f>SUM(B5:B13)</f>
        <v>60.51</v>
      </c>
      <c r="C14" s="4">
        <f t="shared" ref="C14:D14" si="4">SUM(C5:C13)</f>
        <v>59.909999999999989</v>
      </c>
      <c r="D14" s="4">
        <f t="shared" si="4"/>
        <v>60.29</v>
      </c>
      <c r="E14" s="8">
        <f>SUM(E5:E13)</f>
        <v>180.70999999999998</v>
      </c>
      <c r="I14" s="14" t="s">
        <v>2</v>
      </c>
      <c r="J14" s="15">
        <f>SUM(J11:J13)</f>
        <v>61.09</v>
      </c>
      <c r="K14" s="15">
        <f t="shared" ref="K14:L14" si="5">SUM(K11:K13)</f>
        <v>54.03</v>
      </c>
      <c r="L14" s="15">
        <f t="shared" si="5"/>
        <v>65.589999999999989</v>
      </c>
      <c r="M14" s="16">
        <f>SUM(M11:M13)</f>
        <v>180.70999999999998</v>
      </c>
    </row>
    <row r="15" spans="1:14" x14ac:dyDescent="0.25">
      <c r="I15" s="26" t="s">
        <v>72</v>
      </c>
      <c r="J15" s="27">
        <f>J14/9</f>
        <v>6.7877777777777784</v>
      </c>
      <c r="K15" s="27">
        <f t="shared" ref="K15:L15" si="6">K14/9</f>
        <v>6.0033333333333339</v>
      </c>
      <c r="L15" s="27">
        <f t="shared" si="6"/>
        <v>7.2877777777777766</v>
      </c>
    </row>
    <row r="19" spans="1:9" ht="15.75" thickBot="1" x14ac:dyDescent="0.3">
      <c r="D19" s="10" t="s">
        <v>53</v>
      </c>
    </row>
    <row r="20" spans="1:9" ht="15.75" thickBot="1" x14ac:dyDescent="0.3">
      <c r="B20" s="92" t="s">
        <v>27</v>
      </c>
      <c r="C20" s="92" t="s">
        <v>28</v>
      </c>
      <c r="D20" s="92" t="s">
        <v>29</v>
      </c>
      <c r="E20" s="92" t="s">
        <v>30</v>
      </c>
      <c r="F20" s="92" t="s">
        <v>31</v>
      </c>
      <c r="G20" s="89" t="s">
        <v>32</v>
      </c>
      <c r="H20" s="91"/>
      <c r="I20" s="94" t="s">
        <v>42</v>
      </c>
    </row>
    <row r="21" spans="1:9" ht="15.75" thickBot="1" x14ac:dyDescent="0.3">
      <c r="B21" s="93"/>
      <c r="C21" s="93"/>
      <c r="D21" s="93"/>
      <c r="E21" s="93"/>
      <c r="F21" s="93"/>
      <c r="G21" s="13">
        <v>0.05</v>
      </c>
      <c r="H21" s="13">
        <v>0.01</v>
      </c>
      <c r="I21" s="95"/>
    </row>
    <row r="22" spans="1:9" ht="15.75" thickBot="1" x14ac:dyDescent="0.3">
      <c r="B22" s="14" t="s">
        <v>1</v>
      </c>
      <c r="C22" s="4">
        <f>3-1</f>
        <v>2</v>
      </c>
      <c r="D22" s="22">
        <f>SUMSQ(B14:D14)/9-G12</f>
        <v>2.0474074074172677E-2</v>
      </c>
      <c r="E22" s="22">
        <f>D22/C22</f>
        <v>1.0237037037086338E-2</v>
      </c>
      <c r="F22" s="22">
        <f>E22/E27</f>
        <v>0.14636632621385454</v>
      </c>
      <c r="G22" s="22">
        <f>FINV(G21,C22,C27)</f>
        <v>3.6337234675916301</v>
      </c>
      <c r="H22" s="22">
        <f>FINV(H21,C22,C27)</f>
        <v>6.2262352803113821</v>
      </c>
      <c r="I22" s="20" t="s">
        <v>54</v>
      </c>
    </row>
    <row r="23" spans="1:9" ht="15.75" thickBot="1" x14ac:dyDescent="0.3">
      <c r="B23" s="14" t="s">
        <v>0</v>
      </c>
      <c r="C23" s="4">
        <f>3*3-1</f>
        <v>8</v>
      </c>
      <c r="D23" s="22">
        <f>SUMSQ(E5:E13)/3-G12</f>
        <v>59.648629629629795</v>
      </c>
      <c r="E23" s="22">
        <f t="shared" ref="E23:E27" si="7">D23/C23</f>
        <v>7.4560787037037244</v>
      </c>
      <c r="F23" s="22">
        <f>E23/E27</f>
        <v>106.60495257259358</v>
      </c>
      <c r="G23" s="22">
        <f>FINV(G21,C23,C27)</f>
        <v>2.5910961798744014</v>
      </c>
      <c r="H23" s="22">
        <f>FINV(H21,C23,C27)</f>
        <v>3.8895721399261927</v>
      </c>
      <c r="I23" s="20" t="s">
        <v>40</v>
      </c>
    </row>
    <row r="24" spans="1:9" ht="15.75" thickBot="1" x14ac:dyDescent="0.3">
      <c r="B24" s="14" t="s">
        <v>34</v>
      </c>
      <c r="C24" s="4">
        <f>3-1</f>
        <v>2</v>
      </c>
      <c r="D24" s="22">
        <f>SUMSQ(M11:M13)/9-G12</f>
        <v>39.373918518518849</v>
      </c>
      <c r="E24" s="22">
        <f t="shared" si="7"/>
        <v>19.686959259259424</v>
      </c>
      <c r="F24" s="22">
        <f>E24/E27</f>
        <v>281.47870234918702</v>
      </c>
      <c r="G24" s="22">
        <f>FINV(G21,C24,C27)</f>
        <v>3.6337234675916301</v>
      </c>
      <c r="H24" s="22">
        <f>FINV(H21,C24,C27)</f>
        <v>6.2262352803113821</v>
      </c>
      <c r="I24" s="20" t="s">
        <v>40</v>
      </c>
    </row>
    <row r="25" spans="1:9" ht="15.75" thickBot="1" x14ac:dyDescent="0.3">
      <c r="B25" s="14" t="s">
        <v>35</v>
      </c>
      <c r="C25" s="4">
        <f>3-1</f>
        <v>2</v>
      </c>
      <c r="D25" s="22">
        <f>SUMSQ(J14:L14)/9-G12</f>
        <v>7.5454518518520217</v>
      </c>
      <c r="E25" s="22">
        <f t="shared" si="7"/>
        <v>3.7727259259260109</v>
      </c>
      <c r="F25" s="22">
        <f>E25/E27</f>
        <v>53.94139257180219</v>
      </c>
      <c r="G25" s="22">
        <f>FINV(G21,C25,C27)</f>
        <v>3.6337234675916301</v>
      </c>
      <c r="H25" s="22">
        <f>FINV(H21,C25,C27)</f>
        <v>6.2262352803113821</v>
      </c>
      <c r="I25" s="20" t="s">
        <v>40</v>
      </c>
    </row>
    <row r="26" spans="1:9" ht="15.75" thickBot="1" x14ac:dyDescent="0.3">
      <c r="B26" s="14" t="s">
        <v>36</v>
      </c>
      <c r="C26" s="4">
        <f>C24*C25</f>
        <v>4</v>
      </c>
      <c r="D26" s="22">
        <f>D23-D24-D25</f>
        <v>12.729259259258924</v>
      </c>
      <c r="E26" s="22">
        <f t="shared" si="7"/>
        <v>3.1823148148147311</v>
      </c>
      <c r="F26" s="22">
        <f>E26/E27</f>
        <v>45.499857684692543</v>
      </c>
      <c r="G26" s="22">
        <f>FINV(G21,C26,C27)</f>
        <v>3.0069172799243447</v>
      </c>
      <c r="H26" s="22">
        <f>FINV(H21,C26,C27)</f>
        <v>4.772577999723211</v>
      </c>
      <c r="I26" s="20" t="s">
        <v>40</v>
      </c>
    </row>
    <row r="27" spans="1:9" ht="15.75" thickBot="1" x14ac:dyDescent="0.3">
      <c r="B27" s="14" t="s">
        <v>37</v>
      </c>
      <c r="C27" s="4">
        <f>C28-C22-C23</f>
        <v>16</v>
      </c>
      <c r="D27" s="22">
        <f>D28-D22-D23</f>
        <v>1.1190592592593021</v>
      </c>
      <c r="E27" s="22">
        <f t="shared" si="7"/>
        <v>6.9941203703706378E-2</v>
      </c>
      <c r="F27" s="23"/>
      <c r="G27" s="23"/>
      <c r="H27" s="23"/>
      <c r="I27" s="17"/>
    </row>
    <row r="28" spans="1:9" ht="15.75" thickBot="1" x14ac:dyDescent="0.3">
      <c r="B28" s="14" t="s">
        <v>2</v>
      </c>
      <c r="C28" s="4">
        <f>3*3*3-1</f>
        <v>26</v>
      </c>
      <c r="D28" s="22">
        <f>SUMSQ(B5:D13)-G12</f>
        <v>60.78816296296327</v>
      </c>
      <c r="E28" s="23"/>
      <c r="F28" s="23"/>
      <c r="G28" s="23"/>
      <c r="H28" s="23"/>
      <c r="I28" s="17"/>
    </row>
    <row r="31" spans="1:9" x14ac:dyDescent="0.25">
      <c r="A31" t="s">
        <v>60</v>
      </c>
      <c r="B31" s="34" t="s">
        <v>67</v>
      </c>
      <c r="C31" t="s">
        <v>61</v>
      </c>
    </row>
    <row r="32" spans="1:9" x14ac:dyDescent="0.25">
      <c r="A32" s="27">
        <f>SQRT(E27/9)</f>
        <v>8.8154664402783453E-2</v>
      </c>
      <c r="B32" s="27">
        <v>5.03</v>
      </c>
      <c r="C32" s="48">
        <f>A32*B32</f>
        <v>0.4434179619460008</v>
      </c>
    </row>
    <row r="33" spans="1:12" x14ac:dyDescent="0.25">
      <c r="A33" t="s">
        <v>71</v>
      </c>
    </row>
    <row r="34" spans="1:12" ht="15.75" x14ac:dyDescent="0.25">
      <c r="A34" s="28" t="s">
        <v>73</v>
      </c>
      <c r="B34" s="28" t="s">
        <v>72</v>
      </c>
      <c r="C34" s="28" t="s">
        <v>74</v>
      </c>
      <c r="F34" s="28" t="s">
        <v>76</v>
      </c>
      <c r="G34" s="28" t="s">
        <v>72</v>
      </c>
      <c r="H34" s="28" t="s">
        <v>74</v>
      </c>
    </row>
    <row r="35" spans="1:12" ht="15.75" x14ac:dyDescent="0.25">
      <c r="A35" s="30" t="s">
        <v>22</v>
      </c>
      <c r="B35" s="27">
        <v>8.2377777777777759</v>
      </c>
      <c r="C35" s="36" t="s">
        <v>66</v>
      </c>
      <c r="D35" s="27">
        <f>B35+C$32</f>
        <v>8.6811957397237762</v>
      </c>
      <c r="F35" s="35" t="s">
        <v>19</v>
      </c>
      <c r="G35" s="27">
        <v>6.7877777777777784</v>
      </c>
      <c r="H35" s="36" t="s">
        <v>63</v>
      </c>
      <c r="I35" s="27">
        <f>G35+C$32</f>
        <v>7.2311957397237787</v>
      </c>
    </row>
    <row r="36" spans="1:12" ht="15.75" x14ac:dyDescent="0.25">
      <c r="A36" s="35" t="s">
        <v>23</v>
      </c>
      <c r="B36" s="27">
        <v>5.29</v>
      </c>
      <c r="C36" s="36" t="s">
        <v>62</v>
      </c>
      <c r="D36" s="27">
        <f>B36+C$32</f>
        <v>5.7334179619460013</v>
      </c>
      <c r="F36" s="30" t="s">
        <v>20</v>
      </c>
      <c r="G36" s="27">
        <v>6.0033333333333339</v>
      </c>
      <c r="H36" s="36" t="s">
        <v>62</v>
      </c>
      <c r="I36" s="27">
        <f>G36+C$32</f>
        <v>6.4467512952793342</v>
      </c>
    </row>
    <row r="37" spans="1:12" ht="15.75" x14ac:dyDescent="0.25">
      <c r="A37" s="30" t="s">
        <v>24</v>
      </c>
      <c r="B37" s="27">
        <v>6.551111111111112</v>
      </c>
      <c r="C37" s="36" t="s">
        <v>63</v>
      </c>
      <c r="D37" s="27">
        <f>B37+C$32</f>
        <v>6.9945290730571124</v>
      </c>
      <c r="F37" s="30" t="s">
        <v>21</v>
      </c>
      <c r="G37" s="27">
        <v>7.2877777777777766</v>
      </c>
      <c r="H37" s="36" t="s">
        <v>66</v>
      </c>
      <c r="I37" s="27">
        <f>G37+C$32</f>
        <v>7.7311957397237769</v>
      </c>
    </row>
    <row r="38" spans="1:12" ht="15.75" x14ac:dyDescent="0.25">
      <c r="A38" s="31" t="s">
        <v>64</v>
      </c>
      <c r="B38" s="38">
        <f>C32</f>
        <v>0.4434179619460008</v>
      </c>
      <c r="C38" s="29"/>
      <c r="F38" s="31" t="s">
        <v>64</v>
      </c>
      <c r="G38" s="38">
        <f>C32</f>
        <v>0.4434179619460008</v>
      </c>
      <c r="H38" s="29"/>
    </row>
    <row r="41" spans="1:12" x14ac:dyDescent="0.25">
      <c r="A41" t="s">
        <v>60</v>
      </c>
      <c r="B41" t="s">
        <v>67</v>
      </c>
      <c r="C41" t="s">
        <v>61</v>
      </c>
    </row>
    <row r="42" spans="1:12" ht="15.75" thickBot="1" x14ac:dyDescent="0.3">
      <c r="A42" s="27">
        <f>SQRT(E27/9)</f>
        <v>8.8154664402783453E-2</v>
      </c>
      <c r="B42" s="27">
        <v>5.03</v>
      </c>
      <c r="C42" s="48">
        <f>A42*B42</f>
        <v>0.4434179619460008</v>
      </c>
    </row>
    <row r="43" spans="1:12" ht="15.75" thickBot="1" x14ac:dyDescent="0.3">
      <c r="A43" s="59" t="s">
        <v>78</v>
      </c>
      <c r="B43" s="60" t="s">
        <v>72</v>
      </c>
      <c r="C43" s="60" t="s">
        <v>74</v>
      </c>
      <c r="D43" s="49"/>
      <c r="E43" s="49"/>
      <c r="F43" s="49"/>
      <c r="G43" s="49"/>
      <c r="H43" s="49"/>
      <c r="I43" s="49"/>
      <c r="J43" s="49"/>
      <c r="K43" s="49"/>
    </row>
    <row r="44" spans="1:12" ht="16.5" thickBot="1" x14ac:dyDescent="0.3">
      <c r="A44" s="61" t="s">
        <v>6</v>
      </c>
      <c r="B44" s="62">
        <v>8.1033333333333335</v>
      </c>
      <c r="C44" s="51" t="s">
        <v>66</v>
      </c>
      <c r="D44" s="43">
        <f>C$42+B44</f>
        <v>8.5467512952793339</v>
      </c>
      <c r="E44" s="39"/>
      <c r="F44" s="39"/>
      <c r="G44" s="39"/>
      <c r="H44" s="49"/>
      <c r="I44" s="39"/>
      <c r="J44" s="39"/>
      <c r="K44" s="39"/>
    </row>
    <row r="45" spans="1:12" ht="16.5" thickBot="1" x14ac:dyDescent="0.3">
      <c r="A45" s="61" t="s">
        <v>7</v>
      </c>
      <c r="B45" s="62">
        <v>6.4933333333333332</v>
      </c>
      <c r="C45" s="51" t="s">
        <v>63</v>
      </c>
      <c r="D45" s="43">
        <f t="shared" ref="D45:D52" si="8">C$42+B45</f>
        <v>6.9367512952793344</v>
      </c>
      <c r="E45" s="45">
        <f t="shared" ref="E45:E52" si="9">B45-B44</f>
        <v>-1.6100000000000003</v>
      </c>
      <c r="F45" s="43"/>
      <c r="G45" s="42"/>
      <c r="H45" s="43"/>
      <c r="I45" s="35"/>
      <c r="J45" s="43"/>
      <c r="K45" s="42"/>
      <c r="L45" s="27"/>
    </row>
    <row r="46" spans="1:12" ht="16.5" thickBot="1" x14ac:dyDescent="0.3">
      <c r="A46" s="61" t="s">
        <v>8</v>
      </c>
      <c r="B46" s="62">
        <v>10.116666666666665</v>
      </c>
      <c r="C46" s="51" t="s">
        <v>79</v>
      </c>
      <c r="D46" s="43">
        <f t="shared" si="8"/>
        <v>10.560084628612666</v>
      </c>
      <c r="E46" s="45">
        <f t="shared" si="9"/>
        <v>3.6233333333333322</v>
      </c>
      <c r="F46" s="43"/>
      <c r="G46" s="42"/>
      <c r="H46" s="43"/>
      <c r="I46" s="35"/>
      <c r="J46" s="43"/>
      <c r="K46" s="42"/>
      <c r="L46" s="27"/>
    </row>
    <row r="47" spans="1:12" ht="16.5" thickBot="1" x14ac:dyDescent="0.3">
      <c r="A47" s="61" t="s">
        <v>9</v>
      </c>
      <c r="B47" s="62">
        <v>5.416666666666667</v>
      </c>
      <c r="C47" s="51" t="s">
        <v>62</v>
      </c>
      <c r="D47" s="43">
        <f t="shared" si="8"/>
        <v>5.8600846286126682</v>
      </c>
      <c r="E47" s="45">
        <f t="shared" si="9"/>
        <v>-4.6999999999999984</v>
      </c>
      <c r="F47" s="43"/>
      <c r="G47" s="42"/>
      <c r="H47" s="43"/>
      <c r="I47" s="35"/>
      <c r="J47" s="43"/>
      <c r="K47" s="42"/>
      <c r="L47" s="27"/>
    </row>
    <row r="48" spans="1:12" ht="16.5" thickBot="1" x14ac:dyDescent="0.3">
      <c r="A48" s="61" t="s">
        <v>10</v>
      </c>
      <c r="B48" s="62">
        <v>5.1499999999999995</v>
      </c>
      <c r="C48" s="51" t="s">
        <v>62</v>
      </c>
      <c r="D48" s="43">
        <f t="shared" si="8"/>
        <v>5.5934179619460007</v>
      </c>
      <c r="E48" s="41">
        <f t="shared" si="9"/>
        <v>-0.2666666666666675</v>
      </c>
      <c r="F48" s="44"/>
      <c r="G48" s="45"/>
      <c r="H48" s="49"/>
      <c r="I48" s="42"/>
      <c r="J48" s="44"/>
      <c r="K48" s="45"/>
    </row>
    <row r="49" spans="1:12" ht="15.75" thickBot="1" x14ac:dyDescent="0.3">
      <c r="A49" s="61" t="s">
        <v>11</v>
      </c>
      <c r="B49" s="62">
        <v>5.3033333333333337</v>
      </c>
      <c r="C49" s="51" t="s">
        <v>62</v>
      </c>
      <c r="D49" s="43">
        <f t="shared" si="8"/>
        <v>5.7467512952793349</v>
      </c>
      <c r="E49" s="43">
        <f t="shared" si="9"/>
        <v>0.15333333333333421</v>
      </c>
      <c r="F49" s="49"/>
      <c r="G49" s="49"/>
      <c r="H49" s="49"/>
      <c r="I49" s="49"/>
      <c r="J49" s="49"/>
      <c r="K49" s="49"/>
    </row>
    <row r="50" spans="1:12" ht="15.75" thickBot="1" x14ac:dyDescent="0.3">
      <c r="A50" s="61" t="s">
        <v>12</v>
      </c>
      <c r="B50" s="62">
        <v>6.8433333333333337</v>
      </c>
      <c r="C50" s="51" t="s">
        <v>63</v>
      </c>
      <c r="D50" s="43">
        <f t="shared" si="8"/>
        <v>7.2867512952793341</v>
      </c>
      <c r="E50" s="43">
        <f t="shared" si="9"/>
        <v>1.54</v>
      </c>
      <c r="F50" s="49"/>
      <c r="G50" s="49"/>
      <c r="H50" s="49"/>
      <c r="I50" s="49"/>
      <c r="J50" s="49"/>
      <c r="K50" s="49"/>
    </row>
    <row r="51" spans="1:12" ht="16.5" thickBot="1" x14ac:dyDescent="0.3">
      <c r="A51" s="61" t="s">
        <v>13</v>
      </c>
      <c r="B51" s="62">
        <v>6.3666666666666671</v>
      </c>
      <c r="C51" s="51" t="s">
        <v>63</v>
      </c>
      <c r="D51" s="43">
        <f t="shared" si="8"/>
        <v>6.8100846286126675</v>
      </c>
      <c r="E51" s="41">
        <f t="shared" si="9"/>
        <v>-0.47666666666666657</v>
      </c>
      <c r="F51" s="39"/>
      <c r="G51" s="39"/>
      <c r="H51" s="49"/>
      <c r="I51" s="39"/>
      <c r="J51" s="39"/>
      <c r="K51" s="39"/>
    </row>
    <row r="52" spans="1:12" ht="16.5" thickBot="1" x14ac:dyDescent="0.3">
      <c r="A52" s="61" t="s">
        <v>14</v>
      </c>
      <c r="B52" s="62">
        <v>6.4433333333333342</v>
      </c>
      <c r="C52" s="51" t="s">
        <v>63</v>
      </c>
      <c r="D52" s="43">
        <f t="shared" si="8"/>
        <v>6.8867512952793355</v>
      </c>
      <c r="E52" s="45">
        <f t="shared" si="9"/>
        <v>7.6666666666667105E-2</v>
      </c>
      <c r="F52" s="43"/>
      <c r="G52" s="42"/>
      <c r="H52" s="43"/>
      <c r="I52" s="35"/>
      <c r="J52" s="43"/>
      <c r="K52" s="42"/>
      <c r="L52" s="27"/>
    </row>
    <row r="53" spans="1:12" ht="15.75" x14ac:dyDescent="0.25">
      <c r="A53" s="35"/>
      <c r="B53" s="43"/>
      <c r="C53" s="42"/>
      <c r="D53" s="43"/>
      <c r="E53" s="35"/>
      <c r="F53" s="43"/>
      <c r="G53" s="42"/>
      <c r="H53" s="43"/>
      <c r="I53" s="35"/>
      <c r="J53" s="43"/>
      <c r="K53" s="42"/>
      <c r="L53" s="27"/>
    </row>
    <row r="54" spans="1:12" ht="15.75" x14ac:dyDescent="0.25">
      <c r="A54" s="35"/>
      <c r="B54" s="43"/>
      <c r="C54" s="42"/>
      <c r="D54" s="43"/>
      <c r="E54" s="35"/>
      <c r="F54" s="43"/>
      <c r="G54" s="42"/>
      <c r="H54" s="43"/>
      <c r="I54" s="35"/>
      <c r="J54" s="43"/>
      <c r="K54" s="42"/>
      <c r="L54" s="27"/>
    </row>
    <row r="55" spans="1:12" ht="15.75" x14ac:dyDescent="0.25">
      <c r="A55" s="42"/>
      <c r="B55" s="44"/>
      <c r="C55" s="45"/>
      <c r="D55" s="49"/>
      <c r="E55" s="42"/>
      <c r="F55" s="44"/>
      <c r="G55" s="45"/>
      <c r="H55" s="49"/>
      <c r="I55" s="42"/>
      <c r="J55" s="44"/>
      <c r="K55" s="45"/>
    </row>
    <row r="56" spans="1:12" x14ac:dyDescent="0.25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</row>
    <row r="57" spans="1:12" x14ac:dyDescent="0.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2" x14ac:dyDescent="0.2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2" x14ac:dyDescent="0.25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2" x14ac:dyDescent="0.25">
      <c r="A60" s="49"/>
      <c r="B60" s="49"/>
      <c r="C60" s="49"/>
      <c r="D60" s="49"/>
      <c r="E60" s="96"/>
      <c r="F60" s="96"/>
      <c r="G60" s="96"/>
      <c r="H60" s="96"/>
      <c r="I60" s="49"/>
      <c r="J60" s="49"/>
      <c r="K60" s="49"/>
    </row>
    <row r="61" spans="1:12" x14ac:dyDescent="0.25">
      <c r="A61" s="49"/>
      <c r="B61" s="49"/>
      <c r="C61" s="49"/>
      <c r="D61" s="49"/>
      <c r="E61" s="96"/>
      <c r="F61" s="53"/>
      <c r="G61" s="53"/>
      <c r="H61" s="53"/>
      <c r="I61" s="49"/>
      <c r="J61" s="49"/>
      <c r="K61" s="49"/>
    </row>
    <row r="62" spans="1:12" x14ac:dyDescent="0.25">
      <c r="A62" s="49"/>
      <c r="B62" s="49"/>
      <c r="C62" s="49"/>
      <c r="D62" s="49"/>
      <c r="E62" s="96"/>
      <c r="F62" s="64"/>
      <c r="G62" s="64"/>
      <c r="H62" s="64"/>
      <c r="I62" s="49"/>
      <c r="J62" s="49"/>
      <c r="K62" s="49"/>
    </row>
    <row r="63" spans="1:12" x14ac:dyDescent="0.25">
      <c r="A63" s="49"/>
      <c r="B63" s="49"/>
      <c r="C63" s="49"/>
      <c r="D63" s="49"/>
      <c r="E63" s="96"/>
      <c r="F63" s="53"/>
      <c r="G63" s="53"/>
      <c r="H63" s="53"/>
      <c r="I63" s="49"/>
      <c r="J63" s="49"/>
      <c r="K63" s="49"/>
    </row>
    <row r="64" spans="1:12" x14ac:dyDescent="0.25">
      <c r="A64" s="49"/>
      <c r="B64" s="49"/>
      <c r="C64" s="49"/>
      <c r="D64" s="49"/>
      <c r="E64" s="96"/>
      <c r="F64" s="64"/>
      <c r="G64" s="64"/>
      <c r="H64" s="64"/>
      <c r="I64" s="49"/>
      <c r="J64" s="49"/>
      <c r="K64" s="49"/>
    </row>
    <row r="65" spans="1:11" x14ac:dyDescent="0.25">
      <c r="A65" s="49"/>
      <c r="B65" s="49"/>
      <c r="C65" s="49"/>
      <c r="D65" s="49"/>
      <c r="E65" s="96"/>
      <c r="F65" s="53"/>
      <c r="G65" s="53"/>
      <c r="H65" s="53"/>
      <c r="I65" s="49"/>
      <c r="J65" s="49"/>
      <c r="K65" s="49"/>
    </row>
    <row r="66" spans="1:11" x14ac:dyDescent="0.25">
      <c r="A66" s="49"/>
      <c r="B66" s="49"/>
      <c r="C66" s="49"/>
      <c r="D66" s="49"/>
      <c r="E66" s="96"/>
      <c r="F66" s="64"/>
      <c r="G66" s="64"/>
      <c r="H66" s="64"/>
      <c r="I66" s="49"/>
      <c r="J66" s="49"/>
      <c r="K66" s="49"/>
    </row>
    <row r="67" spans="1:11" x14ac:dyDescent="0.25">
      <c r="A67" s="49"/>
      <c r="B67" s="49"/>
      <c r="C67" s="49"/>
      <c r="D67" s="49"/>
      <c r="E67" s="96"/>
      <c r="F67" s="53"/>
      <c r="G67" s="53"/>
      <c r="H67" s="53"/>
      <c r="I67" s="49"/>
      <c r="J67" s="49"/>
      <c r="K67" s="49"/>
    </row>
    <row r="68" spans="1:11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</row>
    <row r="69" spans="1:11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</row>
    <row r="70" spans="1:11" x14ac:dyDescent="0.25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</row>
  </sheetData>
  <sortState ref="A44:C52">
    <sortCondition ref="A44:A52"/>
  </sortState>
  <mergeCells count="19">
    <mergeCell ref="E60:E61"/>
    <mergeCell ref="F60:H60"/>
    <mergeCell ref="E62:E63"/>
    <mergeCell ref="E64:E65"/>
    <mergeCell ref="E66:E67"/>
    <mergeCell ref="I20:I21"/>
    <mergeCell ref="B20:B21"/>
    <mergeCell ref="C20:C21"/>
    <mergeCell ref="D20:D21"/>
    <mergeCell ref="E20:E21"/>
    <mergeCell ref="F20:F21"/>
    <mergeCell ref="G20:H20"/>
    <mergeCell ref="A3:A4"/>
    <mergeCell ref="B3:D3"/>
    <mergeCell ref="E3:E4"/>
    <mergeCell ref="I8:M8"/>
    <mergeCell ref="I9:I10"/>
    <mergeCell ref="J9:L9"/>
    <mergeCell ref="M9:M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opLeftCell="A10" workbookViewId="0">
      <selection activeCell="H52" sqref="H52"/>
    </sheetView>
  </sheetViews>
  <sheetFormatPr defaultRowHeight="15" x14ac:dyDescent="0.25"/>
  <cols>
    <col min="1" max="1" width="14.5703125" customWidth="1"/>
    <col min="2" max="2" width="12.85546875" customWidth="1"/>
    <col min="3" max="3" width="13.28515625" customWidth="1"/>
    <col min="4" max="4" width="12.28515625" customWidth="1"/>
    <col min="5" max="5" width="14.7109375" customWidth="1"/>
    <col min="6" max="6" width="11.5703125" bestFit="1" customWidth="1"/>
    <col min="7" max="7" width="10.5703125" bestFit="1" customWidth="1"/>
    <col min="9" max="9" width="11.85546875" customWidth="1"/>
    <col min="10" max="10" width="12.5703125" customWidth="1"/>
    <col min="11" max="11" width="11.7109375" customWidth="1"/>
    <col min="12" max="13" width="11.85546875" customWidth="1"/>
    <col min="14" max="14" width="13.42578125" customWidth="1"/>
  </cols>
  <sheetData>
    <row r="1" spans="1:15" x14ac:dyDescent="0.25">
      <c r="E1" s="10" t="s">
        <v>55</v>
      </c>
    </row>
    <row r="2" spans="1:15" ht="15.75" thickBot="1" x14ac:dyDescent="0.3"/>
    <row r="3" spans="1:15" ht="15.75" thickBot="1" x14ac:dyDescent="0.3">
      <c r="A3" s="87" t="s">
        <v>0</v>
      </c>
      <c r="B3" s="84" t="s">
        <v>1</v>
      </c>
      <c r="C3" s="85"/>
      <c r="D3" s="86"/>
      <c r="E3" s="87" t="s">
        <v>2</v>
      </c>
    </row>
    <row r="4" spans="1:15" ht="15.75" thickBot="1" x14ac:dyDescent="0.3">
      <c r="A4" s="88"/>
      <c r="B4" s="2" t="s">
        <v>3</v>
      </c>
      <c r="C4" s="2" t="s">
        <v>4</v>
      </c>
      <c r="D4" s="2" t="s">
        <v>5</v>
      </c>
      <c r="E4" s="88"/>
      <c r="F4" s="47" t="s">
        <v>68</v>
      </c>
    </row>
    <row r="5" spans="1:15" ht="15.75" thickBot="1" x14ac:dyDescent="0.3">
      <c r="A5" s="19" t="s">
        <v>6</v>
      </c>
      <c r="B5" s="4">
        <v>21.8</v>
      </c>
      <c r="C5" s="4">
        <v>20.41</v>
      </c>
      <c r="D5" s="4">
        <v>20.239999999999998</v>
      </c>
      <c r="E5" s="4">
        <f>SUM(B5:D5)</f>
        <v>62.45</v>
      </c>
      <c r="F5" s="27">
        <f>E5/3</f>
        <v>20.816666666666666</v>
      </c>
    </row>
    <row r="6" spans="1:15" ht="15.75" thickBot="1" x14ac:dyDescent="0.3">
      <c r="A6" s="19" t="s">
        <v>7</v>
      </c>
      <c r="B6" s="4">
        <v>15.8</v>
      </c>
      <c r="C6" s="4">
        <v>15.72</v>
      </c>
      <c r="D6" s="4">
        <v>15.87</v>
      </c>
      <c r="E6" s="4">
        <f t="shared" ref="E6:E13" si="0">SUM(B6:D6)</f>
        <v>47.39</v>
      </c>
      <c r="F6" s="27">
        <f t="shared" ref="F6:F13" si="1">E6/3</f>
        <v>15.796666666666667</v>
      </c>
      <c r="J6" s="89" t="s">
        <v>16</v>
      </c>
      <c r="K6" s="90"/>
      <c r="L6" s="90"/>
      <c r="M6" s="90"/>
      <c r="N6" s="91"/>
    </row>
    <row r="7" spans="1:15" ht="15.75" thickBot="1" x14ac:dyDescent="0.3">
      <c r="A7" s="19" t="s">
        <v>8</v>
      </c>
      <c r="B7" s="4">
        <v>22.37</v>
      </c>
      <c r="C7" s="4">
        <v>24.04</v>
      </c>
      <c r="D7" s="4">
        <v>23.85</v>
      </c>
      <c r="E7" s="4">
        <f t="shared" si="0"/>
        <v>70.259999999999991</v>
      </c>
      <c r="F7" s="27">
        <f t="shared" si="1"/>
        <v>23.419999999999998</v>
      </c>
      <c r="J7" s="92" t="s">
        <v>17</v>
      </c>
      <c r="K7" s="89" t="s">
        <v>18</v>
      </c>
      <c r="L7" s="90"/>
      <c r="M7" s="91"/>
      <c r="N7" s="94" t="s">
        <v>25</v>
      </c>
    </row>
    <row r="8" spans="1:15" ht="15.75" thickBot="1" x14ac:dyDescent="0.3">
      <c r="A8" s="19" t="s">
        <v>9</v>
      </c>
      <c r="B8" s="4">
        <v>9.7100000000000009</v>
      </c>
      <c r="C8" s="4">
        <v>10.27</v>
      </c>
      <c r="D8" s="4">
        <v>8.3800000000000008</v>
      </c>
      <c r="E8" s="4">
        <f t="shared" si="0"/>
        <v>28.36</v>
      </c>
      <c r="F8" s="27">
        <f t="shared" si="1"/>
        <v>9.4533333333333331</v>
      </c>
      <c r="J8" s="93"/>
      <c r="K8" s="13" t="s">
        <v>19</v>
      </c>
      <c r="L8" s="13" t="s">
        <v>20</v>
      </c>
      <c r="M8" s="13" t="s">
        <v>21</v>
      </c>
      <c r="N8" s="95"/>
      <c r="O8" s="34" t="s">
        <v>68</v>
      </c>
    </row>
    <row r="9" spans="1:15" ht="15.75" thickBot="1" x14ac:dyDescent="0.3">
      <c r="A9" s="19" t="s">
        <v>10</v>
      </c>
      <c r="B9" s="4">
        <v>10.09</v>
      </c>
      <c r="C9" s="4">
        <v>9.44</v>
      </c>
      <c r="D9" s="4">
        <v>9.48</v>
      </c>
      <c r="E9" s="4">
        <f t="shared" si="0"/>
        <v>29.01</v>
      </c>
      <c r="F9" s="27">
        <f t="shared" si="1"/>
        <v>9.67</v>
      </c>
      <c r="J9" s="14" t="s">
        <v>22</v>
      </c>
      <c r="K9" s="15">
        <f>E5</f>
        <v>62.45</v>
      </c>
      <c r="L9" s="15">
        <f>E6</f>
        <v>47.39</v>
      </c>
      <c r="M9" s="15">
        <f>E7</f>
        <v>70.259999999999991</v>
      </c>
      <c r="N9" s="15">
        <f>SUM(K9:M9)</f>
        <v>180.1</v>
      </c>
      <c r="O9" s="27">
        <f>N9/9</f>
        <v>20.011111111111109</v>
      </c>
    </row>
    <row r="10" spans="1:15" ht="15.75" thickBot="1" x14ac:dyDescent="0.3">
      <c r="A10" s="19" t="s">
        <v>11</v>
      </c>
      <c r="B10" s="4">
        <v>9.6</v>
      </c>
      <c r="C10" s="4">
        <v>9.81</v>
      </c>
      <c r="D10" s="4">
        <v>10.220000000000001</v>
      </c>
      <c r="E10" s="4">
        <f t="shared" si="0"/>
        <v>29.630000000000003</v>
      </c>
      <c r="F10" s="27">
        <f t="shared" si="1"/>
        <v>9.8766666666666669</v>
      </c>
      <c r="G10" t="s">
        <v>38</v>
      </c>
      <c r="J10" s="14" t="s">
        <v>23</v>
      </c>
      <c r="K10" s="15">
        <f>E8</f>
        <v>28.36</v>
      </c>
      <c r="L10" s="15">
        <f>E9</f>
        <v>29.01</v>
      </c>
      <c r="M10" s="15">
        <f>E10</f>
        <v>29.630000000000003</v>
      </c>
      <c r="N10" s="15">
        <f t="shared" ref="N10:N11" si="2">SUM(K10:M10)</f>
        <v>87</v>
      </c>
      <c r="O10" s="27">
        <f>N10/9</f>
        <v>9.6666666666666661</v>
      </c>
    </row>
    <row r="11" spans="1:15" ht="15.75" thickBot="1" x14ac:dyDescent="0.3">
      <c r="A11" s="19" t="s">
        <v>12</v>
      </c>
      <c r="B11" s="4">
        <v>12.09</v>
      </c>
      <c r="C11" s="4">
        <v>11.76</v>
      </c>
      <c r="D11" s="4">
        <v>11.56</v>
      </c>
      <c r="E11" s="4">
        <f t="shared" si="0"/>
        <v>35.410000000000004</v>
      </c>
      <c r="F11" s="27">
        <f t="shared" si="1"/>
        <v>11.803333333333335</v>
      </c>
      <c r="G11" s="11">
        <f>(E14^2)/27</f>
        <v>5669.7921333333325</v>
      </c>
      <c r="J11" s="14" t="s">
        <v>24</v>
      </c>
      <c r="K11" s="15">
        <f>E11</f>
        <v>35.410000000000004</v>
      </c>
      <c r="L11" s="15">
        <f>E12</f>
        <v>43.61</v>
      </c>
      <c r="M11" s="15">
        <f>E13</f>
        <v>45.14</v>
      </c>
      <c r="N11" s="15">
        <f t="shared" si="2"/>
        <v>124.16000000000001</v>
      </c>
      <c r="O11" s="27">
        <f>N11/9</f>
        <v>13.795555555555557</v>
      </c>
    </row>
    <row r="12" spans="1:15" ht="15.75" thickBot="1" x14ac:dyDescent="0.3">
      <c r="A12" s="19" t="s">
        <v>13</v>
      </c>
      <c r="B12" s="4">
        <v>14.62</v>
      </c>
      <c r="C12" s="4">
        <v>14.29</v>
      </c>
      <c r="D12" s="4">
        <v>14.7</v>
      </c>
      <c r="E12" s="4">
        <f t="shared" si="0"/>
        <v>43.61</v>
      </c>
      <c r="F12" s="27">
        <f t="shared" si="1"/>
        <v>14.536666666666667</v>
      </c>
      <c r="J12" s="14" t="s">
        <v>2</v>
      </c>
      <c r="K12" s="15">
        <f>SUM(K9:K11)</f>
        <v>126.22</v>
      </c>
      <c r="L12" s="15">
        <f t="shared" ref="L12:M12" si="3">SUM(L9:L11)</f>
        <v>120.01</v>
      </c>
      <c r="M12" s="15">
        <f t="shared" si="3"/>
        <v>145.02999999999997</v>
      </c>
      <c r="N12" s="16">
        <f>SUM(N9:N11)</f>
        <v>391.26000000000005</v>
      </c>
    </row>
    <row r="13" spans="1:15" ht="15.75" thickBot="1" x14ac:dyDescent="0.3">
      <c r="A13" s="19" t="s">
        <v>14</v>
      </c>
      <c r="B13" s="4">
        <v>15.01</v>
      </c>
      <c r="C13" s="4">
        <v>14.81</v>
      </c>
      <c r="D13" s="4">
        <v>15.32</v>
      </c>
      <c r="E13" s="4">
        <f t="shared" si="0"/>
        <v>45.14</v>
      </c>
      <c r="F13" s="27">
        <f t="shared" si="1"/>
        <v>15.046666666666667</v>
      </c>
      <c r="J13" s="26" t="s">
        <v>68</v>
      </c>
      <c r="K13" s="27">
        <f>K12/9</f>
        <v>14.024444444444445</v>
      </c>
      <c r="L13" s="27">
        <f>L12/9</f>
        <v>13.334444444444445</v>
      </c>
      <c r="M13" s="27">
        <f>M12/9</f>
        <v>16.114444444444441</v>
      </c>
    </row>
    <row r="14" spans="1:15" ht="15.75" thickBot="1" x14ac:dyDescent="0.3">
      <c r="A14" s="5" t="s">
        <v>15</v>
      </c>
      <c r="B14" s="4">
        <f>SUM(B5:B13)</f>
        <v>131.09</v>
      </c>
      <c r="C14" s="4">
        <f t="shared" ref="C14:D14" si="4">SUM(C5:C13)</f>
        <v>130.55000000000001</v>
      </c>
      <c r="D14" s="4">
        <f t="shared" si="4"/>
        <v>129.62</v>
      </c>
      <c r="E14" s="8">
        <f>SUM(E5:E13)</f>
        <v>391.26</v>
      </c>
    </row>
    <row r="19" spans="1:14" ht="15.75" thickBot="1" x14ac:dyDescent="0.3">
      <c r="C19" s="10" t="s">
        <v>56</v>
      </c>
    </row>
    <row r="20" spans="1:14" ht="15.75" thickBot="1" x14ac:dyDescent="0.3">
      <c r="A20" s="92" t="s">
        <v>27</v>
      </c>
      <c r="B20" s="92" t="s">
        <v>28</v>
      </c>
      <c r="C20" s="92" t="s">
        <v>29</v>
      </c>
      <c r="D20" s="92" t="s">
        <v>30</v>
      </c>
      <c r="E20" s="92" t="s">
        <v>31</v>
      </c>
      <c r="F20" s="89" t="s">
        <v>32</v>
      </c>
      <c r="G20" s="91"/>
      <c r="H20" s="94" t="s">
        <v>42</v>
      </c>
    </row>
    <row r="21" spans="1:14" ht="15.75" thickBot="1" x14ac:dyDescent="0.3">
      <c r="A21" s="93"/>
      <c r="B21" s="93"/>
      <c r="C21" s="93"/>
      <c r="D21" s="93"/>
      <c r="E21" s="93"/>
      <c r="F21" s="13">
        <v>0.05</v>
      </c>
      <c r="G21" s="13">
        <v>0.01</v>
      </c>
      <c r="H21" s="95"/>
    </row>
    <row r="22" spans="1:14" ht="15.75" thickBot="1" x14ac:dyDescent="0.3">
      <c r="A22" s="14" t="s">
        <v>1</v>
      </c>
      <c r="B22" s="4">
        <f>3-1</f>
        <v>2</v>
      </c>
      <c r="C22" s="22">
        <f>SUMSQ(B14:D14)/9-G11</f>
        <v>0.12286666666750534</v>
      </c>
      <c r="D22" s="22">
        <f>C22/B22</f>
        <v>6.1433333333752671E-2</v>
      </c>
      <c r="E22" s="22">
        <f>D22/D27</f>
        <v>0.17112349118037887</v>
      </c>
      <c r="F22" s="22">
        <f>FINV(F21,B22,B27)</f>
        <v>3.6337234675916301</v>
      </c>
      <c r="G22" s="22">
        <f>FINV(G21,B22,B27)</f>
        <v>6.2262352803113821</v>
      </c>
      <c r="H22" s="20" t="s">
        <v>54</v>
      </c>
    </row>
    <row r="23" spans="1:14" ht="16.5" thickBot="1" x14ac:dyDescent="0.3">
      <c r="A23" s="14" t="s">
        <v>0</v>
      </c>
      <c r="B23" s="4">
        <f>3*3-1</f>
        <v>8</v>
      </c>
      <c r="C23" s="22">
        <f>SUMSQ(E5:E13)/3-G11</f>
        <v>596.6774000000014</v>
      </c>
      <c r="D23" s="22">
        <f t="shared" ref="D23:D27" si="5">C23/B23</f>
        <v>74.584675000000175</v>
      </c>
      <c r="E23" s="22">
        <f>D23/D27</f>
        <v>207.75675487466361</v>
      </c>
      <c r="F23" s="22">
        <f>FINV(F21,B23,B27)</f>
        <v>2.5910961798744014</v>
      </c>
      <c r="G23" s="22">
        <f>FINV(G21,B23,B27)</f>
        <v>3.8895721399261927</v>
      </c>
      <c r="H23" s="20" t="s">
        <v>40</v>
      </c>
      <c r="K23" s="39"/>
      <c r="L23" s="39"/>
      <c r="M23" s="35"/>
    </row>
    <row r="24" spans="1:14" ht="16.5" thickBot="1" x14ac:dyDescent="0.3">
      <c r="A24" s="14" t="s">
        <v>34</v>
      </c>
      <c r="B24" s="4">
        <f>3-1</f>
        <v>2</v>
      </c>
      <c r="C24" s="22">
        <f>SUMSQ(N9:N11)/9-G11</f>
        <v>488.06515555555598</v>
      </c>
      <c r="D24" s="22">
        <f t="shared" si="5"/>
        <v>244.03257777777799</v>
      </c>
      <c r="E24" s="22">
        <f>D24/D27</f>
        <v>679.7564840606999</v>
      </c>
      <c r="F24" s="22">
        <f>FINV(F21,B24,B27)</f>
        <v>3.6337234675916301</v>
      </c>
      <c r="G24" s="22">
        <f>FINV(G21,B24,B27)</f>
        <v>6.2262352803113821</v>
      </c>
      <c r="H24" s="20" t="s">
        <v>40</v>
      </c>
      <c r="K24" s="35"/>
      <c r="L24" s="40"/>
      <c r="M24" s="41"/>
      <c r="N24" s="27"/>
    </row>
    <row r="25" spans="1:14" ht="16.5" thickBot="1" x14ac:dyDescent="0.3">
      <c r="A25" s="14" t="s">
        <v>35</v>
      </c>
      <c r="B25" s="4">
        <f>3-1</f>
        <v>2</v>
      </c>
      <c r="C25" s="22">
        <f>SUMSQ(K12:M12)/9-G11</f>
        <v>37.717800000000352</v>
      </c>
      <c r="D25" s="22">
        <f t="shared" si="5"/>
        <v>18.858900000000176</v>
      </c>
      <c r="E25" s="22">
        <f>D25/D27</f>
        <v>52.531754874655164</v>
      </c>
      <c r="F25" s="22">
        <f>FINV(F21,B25,B27)</f>
        <v>3.6337234675916301</v>
      </c>
      <c r="G25" s="22">
        <f>FINV(G21,B25,B27)</f>
        <v>6.2262352803113821</v>
      </c>
      <c r="H25" s="20" t="s">
        <v>40</v>
      </c>
      <c r="K25" s="35"/>
      <c r="L25" s="40"/>
      <c r="M25" s="41"/>
      <c r="N25" s="27"/>
    </row>
    <row r="26" spans="1:14" ht="16.5" thickBot="1" x14ac:dyDescent="0.3">
      <c r="A26" s="14" t="s">
        <v>36</v>
      </c>
      <c r="B26" s="4">
        <f>B24*B25</f>
        <v>4</v>
      </c>
      <c r="C26" s="22">
        <f>C23-C24-C25</f>
        <v>70.894444444445071</v>
      </c>
      <c r="D26" s="22">
        <f t="shared" si="5"/>
        <v>17.723611111111268</v>
      </c>
      <c r="E26" s="22">
        <f>D26/D27</f>
        <v>49.369390281649672</v>
      </c>
      <c r="F26" s="22">
        <f>FINV(F21,B26,B27)</f>
        <v>3.0069172799243447</v>
      </c>
      <c r="G26" s="22">
        <f>FINV(G21,B26,B27)</f>
        <v>4.772577999723211</v>
      </c>
      <c r="H26" s="20" t="s">
        <v>40</v>
      </c>
      <c r="K26" s="35"/>
      <c r="L26" s="40"/>
      <c r="M26" s="41"/>
      <c r="N26" s="27"/>
    </row>
    <row r="27" spans="1:14" ht="16.5" thickBot="1" x14ac:dyDescent="0.3">
      <c r="A27" s="14" t="s">
        <v>37</v>
      </c>
      <c r="B27" s="4">
        <f>B28-B22-B23</f>
        <v>16</v>
      </c>
      <c r="C27" s="22">
        <f>C28-C22-C23</f>
        <v>5.7439999999996871</v>
      </c>
      <c r="D27" s="22">
        <f t="shared" si="5"/>
        <v>0.35899999999998045</v>
      </c>
      <c r="E27" s="23"/>
      <c r="F27" s="23"/>
      <c r="G27" s="23"/>
      <c r="H27" s="17"/>
      <c r="K27" s="42"/>
      <c r="L27" s="43"/>
      <c r="M27" s="35"/>
    </row>
    <row r="28" spans="1:14" ht="16.5" thickBot="1" x14ac:dyDescent="0.3">
      <c r="A28" s="14" t="s">
        <v>2</v>
      </c>
      <c r="B28" s="4">
        <f>3*3*3-1</f>
        <v>26</v>
      </c>
      <c r="C28" s="22">
        <f>SUMSQ(B5:D13)-G11</f>
        <v>602.54426666666859</v>
      </c>
      <c r="D28" s="23"/>
      <c r="E28" s="23"/>
      <c r="F28" s="23"/>
      <c r="G28" s="23"/>
      <c r="H28" s="17"/>
      <c r="K28" s="39"/>
      <c r="L28" s="39"/>
      <c r="M28" s="39"/>
    </row>
    <row r="29" spans="1:14" ht="15.75" x14ac:dyDescent="0.25">
      <c r="K29" s="35"/>
      <c r="L29" s="43"/>
      <c r="M29" s="42"/>
      <c r="N29" s="27"/>
    </row>
    <row r="30" spans="1:14" ht="15.75" x14ac:dyDescent="0.25">
      <c r="K30" s="35"/>
      <c r="L30" s="43"/>
      <c r="M30" s="42"/>
      <c r="N30" s="27"/>
    </row>
    <row r="31" spans="1:14" ht="15.75" x14ac:dyDescent="0.25">
      <c r="A31" s="34" t="s">
        <v>60</v>
      </c>
      <c r="B31" t="s">
        <v>67</v>
      </c>
      <c r="C31" t="s">
        <v>61</v>
      </c>
      <c r="K31" s="35"/>
      <c r="L31" s="43"/>
      <c r="M31" s="42"/>
      <c r="N31" s="27"/>
    </row>
    <row r="32" spans="1:14" ht="15.75" x14ac:dyDescent="0.25">
      <c r="A32" s="27">
        <f>SQRT(D27/9)</f>
        <v>0.19972202905259781</v>
      </c>
      <c r="B32" s="27">
        <v>5.03</v>
      </c>
      <c r="C32" s="48">
        <f>A32*B32</f>
        <v>1.004601806134567</v>
      </c>
      <c r="K32" s="42"/>
      <c r="L32" s="44"/>
      <c r="M32" s="45"/>
    </row>
    <row r="33" spans="1:13" x14ac:dyDescent="0.25">
      <c r="A33" t="s">
        <v>71</v>
      </c>
    </row>
    <row r="34" spans="1:13" ht="15.75" x14ac:dyDescent="0.25">
      <c r="A34" s="28" t="s">
        <v>73</v>
      </c>
      <c r="B34" s="28" t="s">
        <v>72</v>
      </c>
      <c r="C34" s="28" t="s">
        <v>74</v>
      </c>
      <c r="F34" s="28" t="s">
        <v>76</v>
      </c>
      <c r="G34" s="28" t="s">
        <v>72</v>
      </c>
      <c r="H34" s="28" t="s">
        <v>74</v>
      </c>
    </row>
    <row r="35" spans="1:13" ht="15.75" x14ac:dyDescent="0.25">
      <c r="A35" s="30" t="s">
        <v>22</v>
      </c>
      <c r="B35" s="27">
        <v>20.010000000000002</v>
      </c>
      <c r="C35" s="36" t="s">
        <v>66</v>
      </c>
      <c r="D35" s="27">
        <f>C$32+B35</f>
        <v>21.014601806134568</v>
      </c>
      <c r="F35" s="35" t="s">
        <v>19</v>
      </c>
      <c r="G35" s="27">
        <v>14.024444444444445</v>
      </c>
      <c r="H35" s="36" t="s">
        <v>62</v>
      </c>
      <c r="I35" s="27">
        <f>G35+C$32</f>
        <v>15.029046250579011</v>
      </c>
    </row>
    <row r="36" spans="1:13" ht="15.75" x14ac:dyDescent="0.25">
      <c r="A36" s="35" t="s">
        <v>23</v>
      </c>
      <c r="B36" s="27">
        <v>9.67</v>
      </c>
      <c r="C36" s="36" t="s">
        <v>62</v>
      </c>
      <c r="D36" s="27">
        <f t="shared" ref="D36:D37" si="6">C$32+B36</f>
        <v>10.674601806134566</v>
      </c>
      <c r="F36" s="30" t="s">
        <v>20</v>
      </c>
      <c r="G36" s="27">
        <v>13.334444444444445</v>
      </c>
      <c r="H36" s="36" t="s">
        <v>62</v>
      </c>
      <c r="I36" s="27">
        <f t="shared" ref="I36:I37" si="7">G36+C$32</f>
        <v>14.339046250579011</v>
      </c>
    </row>
    <row r="37" spans="1:13" ht="15.75" x14ac:dyDescent="0.25">
      <c r="A37" s="30" t="s">
        <v>24</v>
      </c>
      <c r="B37" s="27">
        <v>13.8</v>
      </c>
      <c r="C37" s="36" t="s">
        <v>63</v>
      </c>
      <c r="D37" s="27">
        <f t="shared" si="6"/>
        <v>14.804601806134567</v>
      </c>
      <c r="F37" s="30" t="s">
        <v>21</v>
      </c>
      <c r="G37" s="27">
        <v>16.114444444444441</v>
      </c>
      <c r="H37" s="36" t="s">
        <v>63</v>
      </c>
      <c r="I37" s="27">
        <f t="shared" si="7"/>
        <v>17.119046250579007</v>
      </c>
    </row>
    <row r="38" spans="1:13" ht="15.75" x14ac:dyDescent="0.25">
      <c r="A38" s="31" t="s">
        <v>64</v>
      </c>
      <c r="B38" s="38">
        <f>C32</f>
        <v>1.004601806134567</v>
      </c>
      <c r="C38" s="29"/>
      <c r="F38" s="31" t="s">
        <v>64</v>
      </c>
      <c r="G38" s="38">
        <f>C32</f>
        <v>1.004601806134567</v>
      </c>
      <c r="H38" s="29"/>
    </row>
    <row r="42" spans="1:13" x14ac:dyDescent="0.25">
      <c r="A42" t="s">
        <v>60</v>
      </c>
      <c r="B42" t="s">
        <v>67</v>
      </c>
      <c r="C42" t="s">
        <v>61</v>
      </c>
    </row>
    <row r="43" spans="1:13" ht="15.75" thickBot="1" x14ac:dyDescent="0.3">
      <c r="A43" s="27">
        <f>SQRT(D27/9)</f>
        <v>0.19972202905259781</v>
      </c>
      <c r="B43">
        <v>5.03</v>
      </c>
      <c r="C43" s="48">
        <f>A43*B43</f>
        <v>1.004601806134567</v>
      </c>
    </row>
    <row r="44" spans="1:13" ht="15.75" thickBot="1" x14ac:dyDescent="0.3">
      <c r="A44" s="59" t="s">
        <v>78</v>
      </c>
      <c r="B44" s="60" t="s">
        <v>72</v>
      </c>
      <c r="C44" s="60" t="s">
        <v>74</v>
      </c>
      <c r="D44" s="49"/>
      <c r="E44" s="49"/>
      <c r="F44" s="49"/>
      <c r="G44" s="49"/>
      <c r="H44" s="49"/>
      <c r="I44" s="49"/>
      <c r="J44" s="49"/>
      <c r="K44" s="49"/>
      <c r="L44" s="49"/>
      <c r="M44" s="49"/>
    </row>
    <row r="45" spans="1:13" ht="16.5" thickBot="1" x14ac:dyDescent="0.3">
      <c r="A45" s="61" t="s">
        <v>6</v>
      </c>
      <c r="B45" s="62">
        <v>20.816666666666666</v>
      </c>
      <c r="C45" s="51" t="s">
        <v>80</v>
      </c>
      <c r="D45" s="43">
        <f t="shared" ref="D45:D53" si="8">B45+C$43</f>
        <v>21.821268472801233</v>
      </c>
      <c r="E45" s="39"/>
      <c r="F45" s="39"/>
      <c r="G45" s="39"/>
      <c r="H45" s="49"/>
      <c r="I45" s="39"/>
      <c r="J45" s="39"/>
      <c r="K45" s="39"/>
      <c r="L45" s="49"/>
      <c r="M45" s="49"/>
    </row>
    <row r="46" spans="1:13" ht="16.5" thickBot="1" x14ac:dyDescent="0.3">
      <c r="A46" s="61" t="s">
        <v>7</v>
      </c>
      <c r="B46" s="62">
        <v>15.796666666666667</v>
      </c>
      <c r="C46" s="51" t="s">
        <v>66</v>
      </c>
      <c r="D46" s="43">
        <f t="shared" si="8"/>
        <v>16.801268472801233</v>
      </c>
      <c r="E46" s="35"/>
      <c r="F46" s="43"/>
      <c r="G46" s="42"/>
      <c r="H46" s="43"/>
      <c r="I46" s="35"/>
      <c r="J46" s="43"/>
      <c r="K46" s="42"/>
      <c r="L46" s="43"/>
      <c r="M46" s="49"/>
    </row>
    <row r="47" spans="1:13" ht="16.5" thickBot="1" x14ac:dyDescent="0.3">
      <c r="A47" s="61" t="s">
        <v>8</v>
      </c>
      <c r="B47" s="62">
        <v>23.419999999999998</v>
      </c>
      <c r="C47" s="51" t="s">
        <v>81</v>
      </c>
      <c r="D47" s="43">
        <f t="shared" si="8"/>
        <v>24.424601806134564</v>
      </c>
      <c r="E47" s="35"/>
      <c r="F47" s="43"/>
      <c r="G47" s="42"/>
      <c r="H47" s="43"/>
      <c r="I47" s="35"/>
      <c r="J47" s="43"/>
      <c r="K47" s="42"/>
      <c r="L47" s="43"/>
      <c r="M47" s="49"/>
    </row>
    <row r="48" spans="1:13" ht="16.5" thickBot="1" x14ac:dyDescent="0.3">
      <c r="A48" s="61" t="s">
        <v>9</v>
      </c>
      <c r="B48" s="62">
        <v>9.4533333333333331</v>
      </c>
      <c r="C48" s="51" t="s">
        <v>62</v>
      </c>
      <c r="D48" s="43">
        <f t="shared" si="8"/>
        <v>10.457935139467899</v>
      </c>
      <c r="E48" s="35"/>
      <c r="F48" s="43"/>
      <c r="G48" s="42"/>
      <c r="H48" s="43"/>
      <c r="I48" s="35"/>
      <c r="J48" s="43"/>
      <c r="K48" s="42"/>
      <c r="L48" s="43"/>
      <c r="M48" s="49"/>
    </row>
    <row r="49" spans="1:13" ht="16.5" thickBot="1" x14ac:dyDescent="0.3">
      <c r="A49" s="61" t="s">
        <v>10</v>
      </c>
      <c r="B49" s="62">
        <v>9.67</v>
      </c>
      <c r="C49" s="51" t="s">
        <v>62</v>
      </c>
      <c r="D49" s="43">
        <f t="shared" si="8"/>
        <v>10.674601806134566</v>
      </c>
      <c r="E49" s="42"/>
      <c r="F49" s="44"/>
      <c r="G49" s="45"/>
      <c r="H49" s="49"/>
      <c r="I49" s="42"/>
      <c r="J49" s="44"/>
      <c r="K49" s="45"/>
      <c r="L49" s="49"/>
      <c r="M49" s="49"/>
    </row>
    <row r="50" spans="1:13" ht="15.75" thickBot="1" x14ac:dyDescent="0.3">
      <c r="A50" s="61" t="s">
        <v>11</v>
      </c>
      <c r="B50" s="62">
        <v>9.8766666666666669</v>
      </c>
      <c r="C50" s="51" t="s">
        <v>62</v>
      </c>
      <c r="D50" s="43">
        <f t="shared" si="8"/>
        <v>10.881268472801233</v>
      </c>
      <c r="E50" s="49"/>
      <c r="F50" s="49"/>
      <c r="G50" s="49"/>
      <c r="H50" s="49"/>
      <c r="I50" s="49"/>
      <c r="J50" s="49"/>
      <c r="K50" s="49"/>
      <c r="L50" s="49"/>
      <c r="M50" s="49"/>
    </row>
    <row r="51" spans="1:13" ht="15.75" thickBot="1" x14ac:dyDescent="0.3">
      <c r="A51" s="61" t="s">
        <v>12</v>
      </c>
      <c r="B51" s="62">
        <v>11.803333333333335</v>
      </c>
      <c r="C51" s="51" t="s">
        <v>63</v>
      </c>
      <c r="D51" s="43">
        <f t="shared" si="8"/>
        <v>12.807935139467901</v>
      </c>
      <c r="E51" s="49"/>
      <c r="F51" s="49"/>
      <c r="G51" s="49"/>
      <c r="H51" s="49"/>
      <c r="I51" s="49"/>
      <c r="J51" s="49"/>
      <c r="K51" s="49"/>
      <c r="L51" s="49"/>
      <c r="M51" s="49"/>
    </row>
    <row r="52" spans="1:13" ht="16.5" thickBot="1" x14ac:dyDescent="0.3">
      <c r="A52" s="61" t="s">
        <v>13</v>
      </c>
      <c r="B52" s="62">
        <v>14.536666666666667</v>
      </c>
      <c r="C52" s="51" t="s">
        <v>66</v>
      </c>
      <c r="D52" s="43">
        <f t="shared" si="8"/>
        <v>15.541268472801233</v>
      </c>
      <c r="E52" s="39"/>
      <c r="F52" s="39"/>
      <c r="G52" s="39"/>
      <c r="H52" s="49"/>
      <c r="I52" s="39"/>
      <c r="J52" s="39"/>
      <c r="K52" s="39"/>
      <c r="L52" s="49"/>
      <c r="M52" s="49"/>
    </row>
    <row r="53" spans="1:13" ht="16.5" thickBot="1" x14ac:dyDescent="0.3">
      <c r="A53" s="61" t="s">
        <v>14</v>
      </c>
      <c r="B53" s="62">
        <v>15.046666666666667</v>
      </c>
      <c r="C53" s="51" t="s">
        <v>66</v>
      </c>
      <c r="D53" s="43">
        <f t="shared" si="8"/>
        <v>16.051268472801233</v>
      </c>
      <c r="E53" s="35"/>
      <c r="F53" s="43"/>
      <c r="G53" s="42"/>
      <c r="H53" s="43"/>
      <c r="I53" s="35"/>
      <c r="J53" s="43"/>
      <c r="K53" s="42"/>
      <c r="L53" s="43"/>
      <c r="M53" s="49"/>
    </row>
    <row r="54" spans="1:13" ht="15.75" x14ac:dyDescent="0.25">
      <c r="A54" s="35"/>
      <c r="B54" s="43"/>
      <c r="C54" s="42"/>
      <c r="D54" s="43"/>
      <c r="E54" s="35"/>
      <c r="F54" s="43"/>
      <c r="G54" s="42"/>
      <c r="H54" s="43"/>
      <c r="I54" s="35"/>
      <c r="J54" s="43"/>
      <c r="K54" s="42"/>
      <c r="L54" s="43"/>
      <c r="M54" s="49"/>
    </row>
    <row r="55" spans="1:13" ht="15.75" x14ac:dyDescent="0.25">
      <c r="A55" s="35"/>
      <c r="B55" s="43"/>
      <c r="C55" s="42"/>
      <c r="D55" s="43"/>
      <c r="E55" s="35"/>
      <c r="F55" s="43"/>
      <c r="G55" s="42"/>
      <c r="H55" s="43"/>
      <c r="I55" s="35"/>
      <c r="J55" s="43"/>
      <c r="K55" s="42"/>
      <c r="L55" s="43"/>
      <c r="M55" s="49"/>
    </row>
    <row r="56" spans="1:13" ht="15.75" x14ac:dyDescent="0.25">
      <c r="A56" s="42"/>
      <c r="B56" s="44"/>
      <c r="C56" s="45"/>
      <c r="D56" s="49"/>
      <c r="E56" s="42"/>
      <c r="F56" s="44"/>
      <c r="G56" s="45"/>
      <c r="H56" s="49"/>
      <c r="I56" s="42"/>
      <c r="J56" s="44"/>
      <c r="K56" s="45"/>
      <c r="L56" s="49"/>
      <c r="M56" s="49"/>
    </row>
    <row r="57" spans="1:13" x14ac:dyDescent="0.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</row>
    <row r="58" spans="1:13" x14ac:dyDescent="0.2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</row>
    <row r="59" spans="1:13" x14ac:dyDescent="0.25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</row>
    <row r="60" spans="1:13" x14ac:dyDescent="0.25">
      <c r="A60" s="49"/>
      <c r="B60" s="49"/>
      <c r="C60" s="49"/>
      <c r="D60" s="96"/>
      <c r="E60" s="96"/>
      <c r="F60" s="96"/>
      <c r="G60" s="96"/>
      <c r="H60" s="49"/>
      <c r="I60" s="49"/>
      <c r="J60" s="52"/>
      <c r="K60" s="96"/>
      <c r="L60" s="96"/>
      <c r="M60" s="96"/>
    </row>
    <row r="61" spans="1:13" x14ac:dyDescent="0.25">
      <c r="A61" s="49"/>
      <c r="B61" s="49"/>
      <c r="C61" s="49"/>
      <c r="D61" s="96"/>
      <c r="E61" s="53"/>
      <c r="F61" s="53"/>
      <c r="G61" s="53"/>
      <c r="H61" s="49"/>
      <c r="I61" s="49"/>
      <c r="J61" s="52"/>
      <c r="K61" s="53"/>
      <c r="L61" s="53"/>
      <c r="M61" s="53"/>
    </row>
    <row r="62" spans="1:13" x14ac:dyDescent="0.25">
      <c r="A62" s="49"/>
      <c r="B62" s="49"/>
      <c r="C62" s="49"/>
      <c r="D62" s="96"/>
      <c r="E62" s="64"/>
      <c r="F62" s="64"/>
      <c r="G62" s="64"/>
      <c r="H62" s="49"/>
      <c r="I62" s="49"/>
      <c r="J62" s="52"/>
      <c r="K62" s="64"/>
      <c r="L62" s="64"/>
      <c r="M62" s="64"/>
    </row>
    <row r="63" spans="1:13" x14ac:dyDescent="0.25">
      <c r="A63" s="49"/>
      <c r="B63" s="49"/>
      <c r="C63" s="49"/>
      <c r="D63" s="96"/>
      <c r="E63" s="53"/>
      <c r="F63" s="53"/>
      <c r="G63" s="53"/>
      <c r="H63" s="49"/>
      <c r="I63" s="49"/>
      <c r="J63" s="52"/>
      <c r="K63" s="64"/>
      <c r="L63" s="64"/>
      <c r="M63" s="64"/>
    </row>
    <row r="64" spans="1:13" x14ac:dyDescent="0.25">
      <c r="A64" s="49"/>
      <c r="B64" s="49"/>
      <c r="C64" s="49"/>
      <c r="D64" s="96"/>
      <c r="E64" s="64"/>
      <c r="F64" s="64"/>
      <c r="G64" s="64"/>
      <c r="H64" s="49"/>
      <c r="I64" s="49"/>
      <c r="J64" s="52"/>
      <c r="K64" s="64"/>
      <c r="L64" s="64"/>
      <c r="M64" s="64"/>
    </row>
    <row r="65" spans="1:13" x14ac:dyDescent="0.25">
      <c r="A65" s="49"/>
      <c r="B65" s="49"/>
      <c r="C65" s="49"/>
      <c r="D65" s="96"/>
      <c r="E65" s="53"/>
      <c r="F65" s="53"/>
      <c r="G65" s="53"/>
      <c r="H65" s="49"/>
      <c r="I65" s="49"/>
      <c r="J65" s="49"/>
      <c r="K65" s="49"/>
      <c r="L65" s="49"/>
      <c r="M65" s="49"/>
    </row>
    <row r="66" spans="1:13" x14ac:dyDescent="0.25">
      <c r="A66" s="49"/>
      <c r="B66" s="49"/>
      <c r="C66" s="49"/>
      <c r="D66" s="96"/>
      <c r="E66" s="64"/>
      <c r="F66" s="64"/>
      <c r="G66" s="64"/>
      <c r="H66" s="49"/>
      <c r="I66" s="49"/>
      <c r="J66" s="49"/>
      <c r="K66" s="49"/>
      <c r="L66" s="49"/>
      <c r="M66" s="49"/>
    </row>
    <row r="67" spans="1:13" x14ac:dyDescent="0.25">
      <c r="A67" s="49"/>
      <c r="B67" s="49"/>
      <c r="C67" s="49"/>
      <c r="D67" s="96"/>
      <c r="E67" s="53"/>
      <c r="F67" s="53"/>
      <c r="G67" s="53"/>
      <c r="H67" s="49"/>
      <c r="I67" s="49"/>
      <c r="J67" s="49"/>
      <c r="K67" s="49"/>
      <c r="L67" s="49"/>
      <c r="M67" s="49"/>
    </row>
    <row r="68" spans="1:13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</row>
    <row r="69" spans="1:13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</row>
  </sheetData>
  <sortState ref="A45:D53">
    <sortCondition ref="A45:A53"/>
  </sortState>
  <mergeCells count="20">
    <mergeCell ref="K60:M60"/>
    <mergeCell ref="H20:H21"/>
    <mergeCell ref="A20:A21"/>
    <mergeCell ref="B20:B21"/>
    <mergeCell ref="C20:C21"/>
    <mergeCell ref="D20:D21"/>
    <mergeCell ref="E20:E21"/>
    <mergeCell ref="F20:G20"/>
    <mergeCell ref="D60:D61"/>
    <mergeCell ref="E60:G60"/>
    <mergeCell ref="E3:E4"/>
    <mergeCell ref="J6:N6"/>
    <mergeCell ref="J7:J8"/>
    <mergeCell ref="K7:M7"/>
    <mergeCell ref="N7:N8"/>
    <mergeCell ref="D62:D63"/>
    <mergeCell ref="D64:D65"/>
    <mergeCell ref="D66:D67"/>
    <mergeCell ref="A3:A4"/>
    <mergeCell ref="B3:D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opLeftCell="C14" workbookViewId="0">
      <selection activeCell="I33" sqref="I33"/>
    </sheetView>
  </sheetViews>
  <sheetFormatPr defaultRowHeight="15" x14ac:dyDescent="0.25"/>
  <cols>
    <col min="1" max="1" width="16.7109375" customWidth="1"/>
    <col min="2" max="2" width="15.7109375" customWidth="1"/>
    <col min="3" max="3" width="15.140625" customWidth="1"/>
    <col min="4" max="4" width="14" customWidth="1"/>
    <col min="5" max="5" width="15.5703125" customWidth="1"/>
    <col min="6" max="6" width="11.5703125" bestFit="1" customWidth="1"/>
    <col min="7" max="7" width="14.140625" customWidth="1"/>
    <col min="8" max="8" width="12.85546875" customWidth="1"/>
    <col min="9" max="9" width="13.7109375" customWidth="1"/>
    <col min="10" max="12" width="14.7109375" customWidth="1"/>
    <col min="13" max="13" width="15.5703125" customWidth="1"/>
  </cols>
  <sheetData>
    <row r="1" spans="1:14" x14ac:dyDescent="0.25">
      <c r="E1" t="s">
        <v>57</v>
      </c>
    </row>
    <row r="2" spans="1:14" ht="15.75" thickBot="1" x14ac:dyDescent="0.3"/>
    <row r="3" spans="1:14" ht="15.75" thickBot="1" x14ac:dyDescent="0.3">
      <c r="A3" s="87" t="s">
        <v>0</v>
      </c>
      <c r="B3" s="84" t="s">
        <v>1</v>
      </c>
      <c r="C3" s="85"/>
      <c r="D3" s="86"/>
      <c r="E3" s="87" t="s">
        <v>2</v>
      </c>
    </row>
    <row r="4" spans="1:14" ht="15.75" thickBot="1" x14ac:dyDescent="0.3">
      <c r="A4" s="88"/>
      <c r="B4" s="2" t="s">
        <v>3</v>
      </c>
      <c r="C4" s="2" t="s">
        <v>4</v>
      </c>
      <c r="D4" s="2" t="s">
        <v>5</v>
      </c>
      <c r="E4" s="88"/>
      <c r="F4" s="47" t="s">
        <v>68</v>
      </c>
    </row>
    <row r="5" spans="1:14" ht="15.75" thickBot="1" x14ac:dyDescent="0.3">
      <c r="A5" s="21" t="s">
        <v>6</v>
      </c>
      <c r="B5" s="4">
        <v>135.80000000000001</v>
      </c>
      <c r="C5" s="4">
        <v>78.84</v>
      </c>
      <c r="D5" s="4">
        <v>207.62</v>
      </c>
      <c r="E5" s="4">
        <f>SUM(B5:D5)</f>
        <v>422.26</v>
      </c>
      <c r="F5" s="27">
        <f>E5/3</f>
        <v>140.75333333333333</v>
      </c>
      <c r="I5" s="89" t="s">
        <v>16</v>
      </c>
      <c r="J5" s="90"/>
      <c r="K5" s="90"/>
      <c r="L5" s="90"/>
      <c r="M5" s="91"/>
    </row>
    <row r="6" spans="1:14" ht="15.75" thickBot="1" x14ac:dyDescent="0.3">
      <c r="A6" s="21" t="s">
        <v>7</v>
      </c>
      <c r="B6" s="4">
        <v>132.69999999999999</v>
      </c>
      <c r="C6" s="4">
        <v>152.09</v>
      </c>
      <c r="D6" s="4">
        <v>123.36</v>
      </c>
      <c r="E6" s="4">
        <f t="shared" ref="E6:E13" si="0">SUM(B6:D6)</f>
        <v>408.15</v>
      </c>
      <c r="F6" s="27">
        <f>E6/3</f>
        <v>136.04999999999998</v>
      </c>
      <c r="I6" s="92" t="s">
        <v>17</v>
      </c>
      <c r="J6" s="89" t="s">
        <v>18</v>
      </c>
      <c r="K6" s="90"/>
      <c r="L6" s="91"/>
      <c r="M6" s="94" t="s">
        <v>25</v>
      </c>
    </row>
    <row r="7" spans="1:14" ht="15.75" thickBot="1" x14ac:dyDescent="0.3">
      <c r="A7" s="21" t="s">
        <v>8</v>
      </c>
      <c r="B7" s="4">
        <v>45.84</v>
      </c>
      <c r="C7" s="4">
        <v>174.78</v>
      </c>
      <c r="D7" s="4">
        <v>52.85</v>
      </c>
      <c r="E7" s="4">
        <f t="shared" si="0"/>
        <v>273.47000000000003</v>
      </c>
      <c r="F7" s="27">
        <f t="shared" ref="F7:F13" si="1">E7/3</f>
        <v>91.15666666666668</v>
      </c>
      <c r="I7" s="93"/>
      <c r="J7" s="13" t="s">
        <v>19</v>
      </c>
      <c r="K7" s="13" t="s">
        <v>20</v>
      </c>
      <c r="L7" s="13" t="s">
        <v>21</v>
      </c>
      <c r="M7" s="95"/>
      <c r="N7" s="34" t="s">
        <v>65</v>
      </c>
    </row>
    <row r="8" spans="1:14" ht="15.75" thickBot="1" x14ac:dyDescent="0.3">
      <c r="A8" s="21" t="s">
        <v>9</v>
      </c>
      <c r="B8" s="4">
        <v>57.92</v>
      </c>
      <c r="C8" s="4">
        <v>296.97000000000003</v>
      </c>
      <c r="D8" s="4">
        <v>310.87</v>
      </c>
      <c r="E8" s="4">
        <f t="shared" si="0"/>
        <v>665.76</v>
      </c>
      <c r="F8" s="27">
        <f t="shared" si="1"/>
        <v>221.92</v>
      </c>
      <c r="I8" s="14" t="s">
        <v>22</v>
      </c>
      <c r="J8" s="15">
        <f>E5</f>
        <v>422.26</v>
      </c>
      <c r="K8" s="15">
        <f>E6</f>
        <v>408.15</v>
      </c>
      <c r="L8" s="15">
        <f>E7</f>
        <v>273.47000000000003</v>
      </c>
      <c r="M8" s="15">
        <f>SUM(J8:L8)</f>
        <v>1103.8800000000001</v>
      </c>
      <c r="N8">
        <f>M8/9</f>
        <v>122.65333333333335</v>
      </c>
    </row>
    <row r="9" spans="1:14" ht="15.75" thickBot="1" x14ac:dyDescent="0.3">
      <c r="A9" s="21" t="s">
        <v>10</v>
      </c>
      <c r="B9" s="4">
        <v>103.33</v>
      </c>
      <c r="C9" s="4">
        <v>253.59</v>
      </c>
      <c r="D9" s="4">
        <v>179.2</v>
      </c>
      <c r="E9" s="4">
        <f t="shared" si="0"/>
        <v>536.12</v>
      </c>
      <c r="F9" s="27">
        <f t="shared" si="1"/>
        <v>178.70666666666668</v>
      </c>
      <c r="I9" s="14" t="s">
        <v>23</v>
      </c>
      <c r="J9" s="15">
        <f>E8</f>
        <v>665.76</v>
      </c>
      <c r="K9" s="15">
        <f>E9</f>
        <v>536.12</v>
      </c>
      <c r="L9" s="15">
        <f>E10</f>
        <v>883.2</v>
      </c>
      <c r="M9" s="15">
        <f t="shared" ref="M9:M10" si="2">SUM(J9:L9)</f>
        <v>2085.08</v>
      </c>
      <c r="N9">
        <f>M9/9</f>
        <v>231.67555555555555</v>
      </c>
    </row>
    <row r="10" spans="1:14" ht="15.75" thickBot="1" x14ac:dyDescent="0.3">
      <c r="A10" s="21" t="s">
        <v>11</v>
      </c>
      <c r="B10" s="4">
        <v>119.25</v>
      </c>
      <c r="C10" s="4">
        <v>510.12</v>
      </c>
      <c r="D10" s="4">
        <v>253.83</v>
      </c>
      <c r="E10" s="4">
        <f t="shared" si="0"/>
        <v>883.2</v>
      </c>
      <c r="F10" s="27">
        <f t="shared" si="1"/>
        <v>294.40000000000003</v>
      </c>
      <c r="I10" s="14" t="s">
        <v>24</v>
      </c>
      <c r="J10" s="15">
        <f>E11</f>
        <v>627.41000000000008</v>
      </c>
      <c r="K10" s="15">
        <f>E12</f>
        <v>570.4</v>
      </c>
      <c r="L10" s="15">
        <f>E13</f>
        <v>864.41000000000008</v>
      </c>
      <c r="M10" s="15">
        <f t="shared" si="2"/>
        <v>2062.2200000000003</v>
      </c>
      <c r="N10" s="27">
        <f>M10/9</f>
        <v>229.13555555555558</v>
      </c>
    </row>
    <row r="11" spans="1:14" ht="15.75" thickBot="1" x14ac:dyDescent="0.3">
      <c r="A11" s="21" t="s">
        <v>12</v>
      </c>
      <c r="B11" s="4">
        <v>60.42</v>
      </c>
      <c r="C11" s="4">
        <v>205.56</v>
      </c>
      <c r="D11" s="4">
        <v>361.43</v>
      </c>
      <c r="E11" s="4">
        <f t="shared" si="0"/>
        <v>627.41000000000008</v>
      </c>
      <c r="F11" s="27">
        <f t="shared" si="1"/>
        <v>209.13666666666668</v>
      </c>
      <c r="I11" s="14" t="s">
        <v>2</v>
      </c>
      <c r="J11" s="15">
        <f>SUM(J8:J10)</f>
        <v>1715.43</v>
      </c>
      <c r="K11" s="15">
        <f t="shared" ref="K11:L11" si="3">SUM(K8:K10)</f>
        <v>1514.67</v>
      </c>
      <c r="L11" s="15">
        <f t="shared" si="3"/>
        <v>2021.0800000000002</v>
      </c>
      <c r="M11" s="16">
        <f>SUM(M8:M10)</f>
        <v>5251.18</v>
      </c>
    </row>
    <row r="12" spans="1:14" ht="15.75" thickBot="1" x14ac:dyDescent="0.3">
      <c r="A12" s="21" t="s">
        <v>13</v>
      </c>
      <c r="B12" s="4">
        <v>55.4</v>
      </c>
      <c r="C12" s="4">
        <v>101.24</v>
      </c>
      <c r="D12" s="4">
        <v>413.76</v>
      </c>
      <c r="E12" s="4">
        <f t="shared" si="0"/>
        <v>570.4</v>
      </c>
      <c r="F12" s="27">
        <f t="shared" si="1"/>
        <v>190.13333333333333</v>
      </c>
      <c r="G12" t="s">
        <v>38</v>
      </c>
      <c r="I12" s="26" t="s">
        <v>59</v>
      </c>
      <c r="J12" s="27">
        <f>J11/9</f>
        <v>190.60333333333335</v>
      </c>
      <c r="K12">
        <f>K11/9</f>
        <v>168.29666666666668</v>
      </c>
      <c r="L12">
        <f>L11/9</f>
        <v>224.56444444444446</v>
      </c>
    </row>
    <row r="13" spans="1:14" ht="15.75" thickBot="1" x14ac:dyDescent="0.3">
      <c r="A13" s="21" t="s">
        <v>14</v>
      </c>
      <c r="B13" s="4">
        <v>521.5</v>
      </c>
      <c r="C13" s="4">
        <v>245.84</v>
      </c>
      <c r="D13" s="4">
        <v>97.07</v>
      </c>
      <c r="E13" s="4">
        <f t="shared" si="0"/>
        <v>864.41000000000008</v>
      </c>
      <c r="F13" s="27">
        <f t="shared" si="1"/>
        <v>288.13666666666671</v>
      </c>
      <c r="G13" s="11">
        <f>(E14^2)/27</f>
        <v>1021292.2737925923</v>
      </c>
    </row>
    <row r="14" spans="1:14" ht="15.75" thickBot="1" x14ac:dyDescent="0.3">
      <c r="A14" s="5" t="s">
        <v>15</v>
      </c>
      <c r="B14" s="4">
        <f>SUM(B5:B13)</f>
        <v>1232.1599999999999</v>
      </c>
      <c r="C14" s="4">
        <f t="shared" ref="C14:D14" si="4">SUM(C5:C13)</f>
        <v>2019.03</v>
      </c>
      <c r="D14" s="4">
        <f t="shared" si="4"/>
        <v>1999.99</v>
      </c>
      <c r="E14" s="8">
        <f>SUM(B14:D14)</f>
        <v>5251.1799999999994</v>
      </c>
    </row>
    <row r="15" spans="1:14" x14ac:dyDescent="0.25">
      <c r="K15">
        <v>65.155555555555566</v>
      </c>
      <c r="L15">
        <v>126.25111111111111</v>
      </c>
      <c r="M15">
        <v>227.22555555555556</v>
      </c>
    </row>
    <row r="16" spans="1:14" x14ac:dyDescent="0.25">
      <c r="K16">
        <v>190.60333333333335</v>
      </c>
      <c r="L16">
        <v>168.29666666666668</v>
      </c>
      <c r="M16">
        <v>224.56444444444446</v>
      </c>
    </row>
    <row r="19" spans="2:16" ht="15.75" thickBot="1" x14ac:dyDescent="0.3">
      <c r="E19" s="10" t="s">
        <v>58</v>
      </c>
    </row>
    <row r="20" spans="2:16" ht="15.75" thickBot="1" x14ac:dyDescent="0.3">
      <c r="B20" s="92" t="s">
        <v>27</v>
      </c>
      <c r="C20" s="92" t="s">
        <v>28</v>
      </c>
      <c r="D20" s="92" t="s">
        <v>29</v>
      </c>
      <c r="E20" s="92" t="s">
        <v>30</v>
      </c>
      <c r="F20" s="92" t="s">
        <v>31</v>
      </c>
      <c r="G20" s="89" t="s">
        <v>32</v>
      </c>
      <c r="H20" s="91"/>
      <c r="I20" s="94" t="s">
        <v>42</v>
      </c>
    </row>
    <row r="21" spans="2:16" ht="15.75" thickBot="1" x14ac:dyDescent="0.3">
      <c r="B21" s="93"/>
      <c r="C21" s="93"/>
      <c r="D21" s="93"/>
      <c r="E21" s="93"/>
      <c r="F21" s="93"/>
      <c r="G21" s="13">
        <v>0.05</v>
      </c>
      <c r="H21" s="13">
        <v>0.01</v>
      </c>
      <c r="I21" s="95"/>
    </row>
    <row r="22" spans="2:16" ht="15.75" thickBot="1" x14ac:dyDescent="0.3">
      <c r="B22" s="14" t="s">
        <v>1</v>
      </c>
      <c r="C22" s="4">
        <f>3-1</f>
        <v>2</v>
      </c>
      <c r="D22" s="22">
        <f>SUMSQ(B14:D14)/9-G13</f>
        <v>44781.104718518676</v>
      </c>
      <c r="E22" s="22">
        <f>D22/C22</f>
        <v>22390.552359259338</v>
      </c>
      <c r="F22" s="22">
        <f>E22/E27</f>
        <v>1.1222616553895555</v>
      </c>
      <c r="G22" s="22">
        <f>FINV(G21,C22,C27)</f>
        <v>3.6337234675916301</v>
      </c>
      <c r="H22" s="22">
        <f>FINV(H21,C22,C27)</f>
        <v>6.2262352803113821</v>
      </c>
      <c r="I22" s="80" t="s">
        <v>54</v>
      </c>
      <c r="L22" s="27"/>
      <c r="N22" s="48"/>
    </row>
    <row r="23" spans="2:16" ht="15.75" thickBot="1" x14ac:dyDescent="0.3">
      <c r="B23" s="14" t="s">
        <v>0</v>
      </c>
      <c r="C23" s="4">
        <f>3*3-1</f>
        <v>8</v>
      </c>
      <c r="D23" s="22">
        <f>SUMSQ(E5:E13)/3-G13</f>
        <v>110902.11260740785</v>
      </c>
      <c r="E23" s="22">
        <f t="shared" ref="E23:E27" si="5">D23/C23</f>
        <v>13862.764075925981</v>
      </c>
      <c r="F23" s="22">
        <f>E23/E27</f>
        <v>0.69483094076908192</v>
      </c>
      <c r="G23" s="22">
        <f>FINV(G21,C23,C27)</f>
        <v>2.5910961798744014</v>
      </c>
      <c r="H23" s="22">
        <f>FINV(H21,C23,C27)</f>
        <v>3.8895721399261927</v>
      </c>
      <c r="I23" s="80" t="s">
        <v>54</v>
      </c>
      <c r="K23" t="s">
        <v>70</v>
      </c>
    </row>
    <row r="24" spans="2:16" ht="16.5" thickBot="1" x14ac:dyDescent="0.3">
      <c r="B24" s="14" t="s">
        <v>34</v>
      </c>
      <c r="C24" s="4">
        <f>3-1</f>
        <v>2</v>
      </c>
      <c r="D24" s="22">
        <f>SUMSQ(M8:M10)/9-G13</f>
        <v>69692.280562963337</v>
      </c>
      <c r="E24" s="22">
        <f t="shared" si="5"/>
        <v>34846.140281481668</v>
      </c>
      <c r="F24" s="22">
        <f>E24/E27</f>
        <v>1.7465619627762454</v>
      </c>
      <c r="G24" s="22">
        <f>FINV(G21,C24,C27)</f>
        <v>3.6337234675916301</v>
      </c>
      <c r="H24" s="22">
        <f>FINV(H21,C24,C27)</f>
        <v>6.2262352803113821</v>
      </c>
      <c r="I24" s="80" t="s">
        <v>54</v>
      </c>
      <c r="K24" s="32" t="s">
        <v>73</v>
      </c>
      <c r="L24" s="32" t="s">
        <v>72</v>
      </c>
      <c r="M24" s="28" t="s">
        <v>75</v>
      </c>
    </row>
    <row r="25" spans="2:16" ht="16.5" thickBot="1" x14ac:dyDescent="0.3">
      <c r="B25" s="14" t="s">
        <v>35</v>
      </c>
      <c r="C25" s="4">
        <f>3-1</f>
        <v>2</v>
      </c>
      <c r="D25" s="22">
        <f>SUMSQ(J11:L11)/9-G13</f>
        <v>14451.02178518544</v>
      </c>
      <c r="E25" s="22">
        <f t="shared" si="5"/>
        <v>7225.5108925927198</v>
      </c>
      <c r="F25" s="22">
        <f>E25/E27</f>
        <v>0.36215782823254145</v>
      </c>
      <c r="G25" s="22">
        <f>FINV(G21,C25,C27)</f>
        <v>3.6337234675916301</v>
      </c>
      <c r="H25" s="22">
        <f>FINV(H21,C25,C27)</f>
        <v>6.2262352803113821</v>
      </c>
      <c r="I25" s="80" t="s">
        <v>54</v>
      </c>
      <c r="K25" s="82" t="s">
        <v>22</v>
      </c>
      <c r="L25" s="27">
        <v>122.65333333333335</v>
      </c>
      <c r="M25" s="36"/>
      <c r="N25" s="27"/>
      <c r="O25" s="27"/>
      <c r="P25" s="27"/>
    </row>
    <row r="26" spans="2:16" ht="16.5" thickBot="1" x14ac:dyDescent="0.3">
      <c r="B26" s="14" t="s">
        <v>36</v>
      </c>
      <c r="C26" s="4">
        <f>C24*C25</f>
        <v>4</v>
      </c>
      <c r="D26" s="22">
        <f>D23-D24-D25</f>
        <v>26758.810259259073</v>
      </c>
      <c r="E26" s="22">
        <f t="shared" si="5"/>
        <v>6689.7025648147683</v>
      </c>
      <c r="F26" s="22">
        <f>E26/E27</f>
        <v>0.33530198603377026</v>
      </c>
      <c r="G26" s="22">
        <f>FINV(G21,C26,C27)</f>
        <v>3.0069172799243447</v>
      </c>
      <c r="H26" s="22">
        <f>FINV(H21,C26,C27)</f>
        <v>4.772577999723211</v>
      </c>
      <c r="I26" s="80" t="s">
        <v>54</v>
      </c>
      <c r="K26" s="45" t="s">
        <v>23</v>
      </c>
      <c r="L26" s="27">
        <v>231.67555555555555</v>
      </c>
      <c r="M26" s="36"/>
      <c r="N26" s="27"/>
      <c r="O26" s="27"/>
    </row>
    <row r="27" spans="2:16" ht="16.5" thickBot="1" x14ac:dyDescent="0.3">
      <c r="B27" s="14" t="s">
        <v>37</v>
      </c>
      <c r="C27" s="4">
        <f>C28-C22-C23</f>
        <v>16</v>
      </c>
      <c r="D27" s="22">
        <f>D28-D22-D23</f>
        <v>319220.42068148125</v>
      </c>
      <c r="E27" s="22">
        <f t="shared" si="5"/>
        <v>19951.276292592578</v>
      </c>
      <c r="F27" s="23"/>
      <c r="G27" s="23"/>
      <c r="H27" s="23"/>
      <c r="I27" s="17"/>
      <c r="K27" s="82" t="s">
        <v>24</v>
      </c>
      <c r="L27" s="27">
        <v>229.13555555555558</v>
      </c>
      <c r="M27" s="36"/>
      <c r="N27" s="27"/>
      <c r="O27" s="27"/>
    </row>
    <row r="28" spans="2:16" ht="16.5" thickBot="1" x14ac:dyDescent="0.3">
      <c r="B28" s="14" t="s">
        <v>2</v>
      </c>
      <c r="C28" s="4">
        <f>3*3*3-1</f>
        <v>26</v>
      </c>
      <c r="D28" s="22">
        <f>SUMSQ(B5:D13)-G13</f>
        <v>474903.63800740778</v>
      </c>
      <c r="E28" s="22"/>
      <c r="F28" s="23"/>
      <c r="G28" s="23"/>
      <c r="H28" s="23"/>
      <c r="I28" s="17"/>
      <c r="K28" s="83" t="s">
        <v>64</v>
      </c>
      <c r="L28" s="81" t="s">
        <v>54</v>
      </c>
      <c r="M28" s="29"/>
    </row>
    <row r="29" spans="2:16" ht="15.75" x14ac:dyDescent="0.25">
      <c r="K29" s="32" t="s">
        <v>76</v>
      </c>
      <c r="L29" s="32" t="s">
        <v>72</v>
      </c>
      <c r="M29" s="28" t="s">
        <v>77</v>
      </c>
    </row>
    <row r="30" spans="2:16" ht="15.75" x14ac:dyDescent="0.25">
      <c r="K30" s="82" t="s">
        <v>19</v>
      </c>
      <c r="L30" s="27">
        <v>190.60333333333335</v>
      </c>
      <c r="M30" s="37"/>
      <c r="N30" s="27"/>
    </row>
    <row r="31" spans="2:16" ht="15.75" x14ac:dyDescent="0.25">
      <c r="K31" s="82" t="s">
        <v>20</v>
      </c>
      <c r="L31" s="27">
        <v>168.29666666666668</v>
      </c>
      <c r="M31" s="37"/>
      <c r="N31" s="27"/>
    </row>
    <row r="32" spans="2:16" ht="15.75" x14ac:dyDescent="0.25">
      <c r="K32" s="45" t="s">
        <v>21</v>
      </c>
      <c r="L32" s="27">
        <v>224.56444444444446</v>
      </c>
      <c r="M32" s="37"/>
      <c r="N32" s="27"/>
    </row>
    <row r="33" spans="3:16" ht="15.75" x14ac:dyDescent="0.25">
      <c r="K33" s="83" t="s">
        <v>64</v>
      </c>
      <c r="L33" s="32" t="s">
        <v>54</v>
      </c>
      <c r="M33" s="33"/>
    </row>
    <row r="35" spans="3:16" ht="15.75" x14ac:dyDescent="0.25">
      <c r="K35" s="39"/>
      <c r="L35" s="39"/>
      <c r="M35" s="39"/>
    </row>
    <row r="36" spans="3:16" ht="15.75" x14ac:dyDescent="0.25">
      <c r="K36" s="30"/>
      <c r="L36" s="27"/>
      <c r="M36" s="37"/>
      <c r="N36" s="27"/>
    </row>
    <row r="37" spans="3:16" ht="15.75" x14ac:dyDescent="0.25">
      <c r="K37" s="39"/>
      <c r="L37" s="39"/>
      <c r="M37" s="35"/>
      <c r="N37" s="27"/>
    </row>
    <row r="38" spans="3:16" ht="15.75" x14ac:dyDescent="0.25">
      <c r="K38" s="35"/>
      <c r="L38" s="49"/>
      <c r="M38" s="41"/>
      <c r="N38" s="27"/>
    </row>
    <row r="39" spans="3:16" ht="15.75" x14ac:dyDescent="0.25">
      <c r="G39" t="s">
        <v>60</v>
      </c>
      <c r="H39" t="s">
        <v>67</v>
      </c>
      <c r="I39" t="s">
        <v>69</v>
      </c>
      <c r="K39" s="35"/>
      <c r="L39" s="43"/>
      <c r="M39" s="41"/>
      <c r="N39" s="27"/>
    </row>
    <row r="40" spans="3:16" ht="16.5" thickBot="1" x14ac:dyDescent="0.3">
      <c r="G40" s="27">
        <f>SQRT(E27/3)</f>
        <v>81.550140593773307</v>
      </c>
      <c r="H40">
        <v>4.9000000000000004</v>
      </c>
      <c r="I40" s="48">
        <f>G40*H40</f>
        <v>399.59568890948924</v>
      </c>
      <c r="K40" s="35"/>
      <c r="L40" s="43"/>
      <c r="M40" s="41"/>
      <c r="N40" s="27"/>
    </row>
    <row r="41" spans="3:16" ht="16.5" thickBot="1" x14ac:dyDescent="0.3">
      <c r="C41" s="49"/>
      <c r="D41" s="49"/>
      <c r="E41" s="49"/>
      <c r="F41" s="49"/>
      <c r="G41" s="59" t="s">
        <v>78</v>
      </c>
      <c r="H41" s="60" t="s">
        <v>72</v>
      </c>
      <c r="I41" s="60" t="s">
        <v>74</v>
      </c>
      <c r="J41" s="49"/>
      <c r="K41" s="42"/>
      <c r="L41" s="43"/>
      <c r="M41" s="35"/>
      <c r="N41" s="43"/>
      <c r="O41" s="49"/>
      <c r="P41" s="49"/>
    </row>
    <row r="42" spans="3:16" ht="16.5" thickBot="1" x14ac:dyDescent="0.3">
      <c r="C42" s="39"/>
      <c r="D42" s="39"/>
      <c r="E42" s="39"/>
      <c r="F42" s="49"/>
      <c r="G42" s="61" t="s">
        <v>6</v>
      </c>
      <c r="H42" s="62">
        <v>77.266666666666666</v>
      </c>
      <c r="I42" s="51" t="s">
        <v>62</v>
      </c>
      <c r="J42" s="41">
        <f>H42+I$40</f>
        <v>476.86235557615589</v>
      </c>
      <c r="K42" s="46"/>
      <c r="L42" s="43"/>
      <c r="M42" s="39"/>
      <c r="N42" s="39"/>
      <c r="O42" s="39"/>
      <c r="P42" s="49"/>
    </row>
    <row r="43" spans="3:16" ht="16.5" thickBot="1" x14ac:dyDescent="0.3">
      <c r="C43" s="35"/>
      <c r="D43" s="43"/>
      <c r="E43" s="42"/>
      <c r="F43" s="43"/>
      <c r="G43" s="61" t="s">
        <v>7</v>
      </c>
      <c r="H43" s="62">
        <v>130.70333333333335</v>
      </c>
      <c r="I43" s="51" t="s">
        <v>63</v>
      </c>
      <c r="J43" s="41">
        <f t="shared" ref="J43:J50" si="6">H43+I$40</f>
        <v>530.29902224282262</v>
      </c>
      <c r="K43" s="50"/>
      <c r="L43" s="43"/>
      <c r="M43" s="35"/>
      <c r="N43" s="43"/>
      <c r="O43" s="42"/>
      <c r="P43" s="43"/>
    </row>
    <row r="44" spans="3:16" ht="16.5" thickBot="1" x14ac:dyDescent="0.3">
      <c r="C44" s="35"/>
      <c r="D44" s="43"/>
      <c r="E44" s="42"/>
      <c r="F44" s="43"/>
      <c r="G44" s="61" t="s">
        <v>8</v>
      </c>
      <c r="H44" s="62">
        <v>174.25</v>
      </c>
      <c r="I44" s="51" t="s">
        <v>66</v>
      </c>
      <c r="J44" s="41">
        <f t="shared" si="6"/>
        <v>573.84568890948924</v>
      </c>
      <c r="K44" s="50"/>
      <c r="L44" s="43"/>
      <c r="M44" s="35"/>
      <c r="N44" s="43"/>
      <c r="O44" s="42"/>
      <c r="P44" s="43"/>
    </row>
    <row r="45" spans="3:16" ht="16.5" thickBot="1" x14ac:dyDescent="0.3">
      <c r="C45" s="35"/>
      <c r="D45" s="43"/>
      <c r="E45" s="42"/>
      <c r="F45" s="43"/>
      <c r="G45" s="61" t="s">
        <v>9</v>
      </c>
      <c r="H45" s="62">
        <v>54.333333333333336</v>
      </c>
      <c r="I45" s="51" t="s">
        <v>62</v>
      </c>
      <c r="J45" s="41">
        <f t="shared" si="6"/>
        <v>453.92902224282255</v>
      </c>
      <c r="K45" s="41"/>
      <c r="L45" s="44"/>
      <c r="M45" s="35"/>
      <c r="N45" s="43"/>
      <c r="O45" s="42"/>
      <c r="P45" s="43"/>
    </row>
    <row r="46" spans="3:16" ht="16.5" thickBot="1" x14ac:dyDescent="0.3">
      <c r="C46" s="42"/>
      <c r="D46" s="44"/>
      <c r="E46" s="45"/>
      <c r="F46" s="49"/>
      <c r="G46" s="61" t="s">
        <v>10</v>
      </c>
      <c r="H46" s="62">
        <v>108.17333333333333</v>
      </c>
      <c r="I46" s="51" t="s">
        <v>82</v>
      </c>
      <c r="J46" s="41">
        <f t="shared" si="6"/>
        <v>507.76902224282259</v>
      </c>
      <c r="K46" s="49"/>
      <c r="L46" s="49"/>
      <c r="M46" s="42"/>
      <c r="N46" s="44"/>
      <c r="O46" s="45"/>
      <c r="P46" s="49"/>
    </row>
    <row r="47" spans="3:16" ht="16.5" thickBot="1" x14ac:dyDescent="0.3">
      <c r="C47" s="49"/>
      <c r="D47" s="49"/>
      <c r="E47" s="49"/>
      <c r="F47" s="49"/>
      <c r="G47" s="61" t="s">
        <v>11</v>
      </c>
      <c r="H47" s="62">
        <v>257.59333333333331</v>
      </c>
      <c r="I47" s="51" t="s">
        <v>79</v>
      </c>
      <c r="J47" s="41">
        <f t="shared" si="6"/>
        <v>657.1890222428226</v>
      </c>
      <c r="K47" s="49"/>
      <c r="L47" s="49"/>
      <c r="M47" s="49"/>
      <c r="N47" s="49"/>
      <c r="O47" s="49"/>
      <c r="P47" s="49"/>
    </row>
    <row r="48" spans="3:16" ht="16.5" thickBot="1" x14ac:dyDescent="0.3">
      <c r="C48" s="49"/>
      <c r="D48" s="49"/>
      <c r="E48" s="49"/>
      <c r="F48" s="49"/>
      <c r="G48" s="61" t="s">
        <v>12</v>
      </c>
      <c r="H48" s="62">
        <v>63.866666666666674</v>
      </c>
      <c r="I48" s="51" t="s">
        <v>62</v>
      </c>
      <c r="J48" s="41">
        <f t="shared" si="6"/>
        <v>463.46235557615591</v>
      </c>
      <c r="K48" s="49"/>
      <c r="L48" s="49"/>
      <c r="M48" s="49"/>
      <c r="N48" s="49"/>
      <c r="O48" s="49"/>
      <c r="P48" s="49"/>
    </row>
    <row r="49" spans="3:16" ht="16.5" thickBot="1" x14ac:dyDescent="0.3">
      <c r="C49" s="49"/>
      <c r="D49" s="49"/>
      <c r="E49" s="49"/>
      <c r="F49" s="49"/>
      <c r="G49" s="61" t="s">
        <v>13</v>
      </c>
      <c r="H49" s="62">
        <v>139.87666666666667</v>
      </c>
      <c r="I49" s="51" t="s">
        <v>66</v>
      </c>
      <c r="J49" s="41">
        <f t="shared" si="6"/>
        <v>539.47235557615591</v>
      </c>
      <c r="K49" s="49"/>
      <c r="L49" s="49"/>
      <c r="M49" s="49"/>
      <c r="N49" s="49"/>
      <c r="O49" s="49"/>
      <c r="P49" s="49"/>
    </row>
    <row r="50" spans="3:16" ht="16.5" thickBot="1" x14ac:dyDescent="0.3">
      <c r="C50" s="39"/>
      <c r="D50" s="39"/>
      <c r="E50" s="39"/>
      <c r="F50" s="49"/>
      <c r="G50" s="61" t="s">
        <v>14</v>
      </c>
      <c r="H50" s="62">
        <v>249.83333333333334</v>
      </c>
      <c r="I50" s="51" t="s">
        <v>79</v>
      </c>
      <c r="J50" s="41">
        <f t="shared" si="6"/>
        <v>649.42902224282261</v>
      </c>
      <c r="K50" s="49"/>
      <c r="L50" s="49"/>
      <c r="M50" s="39"/>
      <c r="N50" s="39"/>
      <c r="O50" s="39"/>
      <c r="P50" s="49"/>
    </row>
    <row r="51" spans="3:16" ht="15.75" x14ac:dyDescent="0.25">
      <c r="C51" s="35"/>
      <c r="D51" s="43"/>
      <c r="E51" s="42"/>
      <c r="F51" s="43"/>
      <c r="G51" s="63"/>
      <c r="H51" s="35"/>
      <c r="I51" s="43"/>
      <c r="J51" s="42"/>
      <c r="K51" s="43"/>
      <c r="L51" s="49"/>
      <c r="M51" s="35"/>
      <c r="N51" s="43"/>
      <c r="O51" s="42"/>
      <c r="P51" s="43"/>
    </row>
    <row r="52" spans="3:16" ht="15.75" x14ac:dyDescent="0.25">
      <c r="C52" s="35"/>
      <c r="D52" s="43"/>
      <c r="E52" s="42"/>
      <c r="F52" s="43"/>
      <c r="G52" s="49"/>
      <c r="H52" s="35"/>
      <c r="I52" s="43"/>
      <c r="J52" s="42"/>
      <c r="K52" s="43"/>
      <c r="L52" s="49"/>
      <c r="M52" s="35"/>
      <c r="N52" s="43"/>
      <c r="O52" s="42"/>
      <c r="P52" s="43"/>
    </row>
    <row r="53" spans="3:16" ht="15.75" x14ac:dyDescent="0.25">
      <c r="C53" s="35"/>
      <c r="D53" s="43"/>
      <c r="E53" s="42"/>
      <c r="F53" s="43"/>
      <c r="G53" s="49"/>
      <c r="H53" s="35"/>
      <c r="I53" s="43"/>
      <c r="J53" s="42"/>
      <c r="K53" s="43"/>
      <c r="L53" s="49"/>
      <c r="M53" s="35"/>
      <c r="N53" s="43"/>
      <c r="O53" s="42"/>
      <c r="P53" s="43"/>
    </row>
    <row r="54" spans="3:16" ht="15.75" x14ac:dyDescent="0.25">
      <c r="C54" s="42"/>
      <c r="D54" s="44"/>
      <c r="E54" s="45"/>
      <c r="F54" s="49"/>
      <c r="G54" s="49"/>
      <c r="H54" s="42"/>
      <c r="I54" s="44"/>
      <c r="J54" s="45"/>
      <c r="K54" s="49"/>
      <c r="L54" s="49"/>
      <c r="M54" s="42"/>
      <c r="N54" s="44"/>
      <c r="O54" s="45"/>
      <c r="P54" s="49"/>
    </row>
    <row r="55" spans="3:16" x14ac:dyDescent="0.25"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</row>
    <row r="56" spans="3:16" x14ac:dyDescent="0.25"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</row>
    <row r="57" spans="3:16" x14ac:dyDescent="0.25"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</row>
    <row r="58" spans="3:16" x14ac:dyDescent="0.25">
      <c r="C58" s="49"/>
      <c r="D58" s="49"/>
      <c r="E58" s="49"/>
      <c r="F58" s="49"/>
      <c r="G58" s="49"/>
      <c r="H58" s="52"/>
      <c r="I58" s="53"/>
      <c r="J58" s="53"/>
      <c r="K58" s="49"/>
      <c r="L58" s="49"/>
      <c r="M58" s="49"/>
      <c r="N58" s="49"/>
      <c r="O58" s="49"/>
      <c r="P58" s="49"/>
    </row>
    <row r="59" spans="3:16" x14ac:dyDescent="0.25">
      <c r="C59" s="49"/>
      <c r="D59" s="49"/>
      <c r="E59" s="49"/>
      <c r="F59" s="49"/>
      <c r="G59" s="52"/>
      <c r="H59" s="53"/>
      <c r="I59" s="53"/>
      <c r="J59" s="55"/>
      <c r="K59" s="49"/>
      <c r="L59" s="49"/>
      <c r="M59" s="49"/>
      <c r="N59" s="49"/>
      <c r="O59" s="49"/>
      <c r="P59" s="49"/>
    </row>
    <row r="60" spans="3:16" x14ac:dyDescent="0.25">
      <c r="C60" s="52"/>
      <c r="D60" s="52"/>
      <c r="E60" s="52"/>
      <c r="F60" s="52"/>
      <c r="G60" s="52"/>
      <c r="H60" s="53"/>
      <c r="I60" s="96"/>
      <c r="J60" s="96"/>
      <c r="K60" s="96"/>
      <c r="L60" s="96"/>
      <c r="M60" s="49"/>
      <c r="N60" s="49"/>
      <c r="O60" s="49"/>
      <c r="P60" s="49"/>
    </row>
    <row r="61" spans="3:16" x14ac:dyDescent="0.25">
      <c r="C61" s="52"/>
      <c r="D61" s="53"/>
      <c r="E61" s="53"/>
      <c r="F61" s="53"/>
      <c r="G61" s="52"/>
      <c r="H61" s="53"/>
      <c r="I61" s="96"/>
      <c r="J61" s="53"/>
      <c r="K61" s="53"/>
      <c r="L61" s="53"/>
      <c r="M61" s="49"/>
      <c r="N61" s="49"/>
      <c r="O61" s="49"/>
      <c r="P61" s="49"/>
    </row>
    <row r="62" spans="3:16" x14ac:dyDescent="0.25">
      <c r="C62" s="52"/>
      <c r="D62" s="58"/>
      <c r="E62" s="58"/>
      <c r="F62" s="58"/>
      <c r="G62" s="52"/>
      <c r="H62" s="53"/>
      <c r="I62" s="96"/>
      <c r="J62" s="58"/>
      <c r="K62" s="58"/>
      <c r="L62" s="58"/>
      <c r="M62" s="49"/>
      <c r="N62" s="49"/>
      <c r="O62" s="49"/>
      <c r="P62" s="49"/>
    </row>
    <row r="63" spans="3:16" x14ac:dyDescent="0.25">
      <c r="C63" s="52"/>
      <c r="D63" s="58"/>
      <c r="E63" s="58"/>
      <c r="F63" s="58"/>
      <c r="G63" s="52"/>
      <c r="H63" s="53"/>
      <c r="I63" s="96"/>
      <c r="J63" s="53"/>
      <c r="K63" s="53"/>
      <c r="L63" s="53"/>
      <c r="M63" s="49"/>
      <c r="N63" s="49"/>
      <c r="O63" s="49"/>
      <c r="P63" s="49"/>
    </row>
    <row r="64" spans="3:16" x14ac:dyDescent="0.25">
      <c r="C64" s="52"/>
      <c r="D64" s="58"/>
      <c r="E64" s="58"/>
      <c r="F64" s="58"/>
      <c r="G64" s="52"/>
      <c r="H64" s="53"/>
      <c r="I64" s="96"/>
      <c r="J64" s="58"/>
      <c r="K64" s="58"/>
      <c r="L64" s="58"/>
      <c r="M64" s="49"/>
      <c r="N64" s="49"/>
      <c r="O64" s="49"/>
      <c r="P64" s="49"/>
    </row>
    <row r="65" spans="3:16" x14ac:dyDescent="0.25">
      <c r="C65" s="49"/>
      <c r="D65" s="49"/>
      <c r="E65" s="49"/>
      <c r="F65" s="49"/>
      <c r="G65" s="96"/>
      <c r="H65" s="53"/>
      <c r="I65" s="96"/>
      <c r="J65" s="53"/>
      <c r="K65" s="53"/>
      <c r="L65" s="53"/>
      <c r="M65" s="49"/>
      <c r="N65" s="49"/>
      <c r="O65" s="49"/>
      <c r="P65" s="49"/>
    </row>
    <row r="66" spans="3:16" x14ac:dyDescent="0.25">
      <c r="C66" s="49"/>
      <c r="D66" s="49"/>
      <c r="E66" s="49"/>
      <c r="F66" s="49"/>
      <c r="G66" s="96"/>
      <c r="H66" s="49"/>
      <c r="I66" s="96"/>
      <c r="J66" s="58"/>
      <c r="K66" s="58"/>
      <c r="L66" s="58"/>
      <c r="M66" s="49"/>
      <c r="N66" s="49"/>
      <c r="O66" s="49"/>
      <c r="P66" s="49"/>
    </row>
    <row r="67" spans="3:16" x14ac:dyDescent="0.25">
      <c r="C67" s="49"/>
      <c r="D67" s="49"/>
      <c r="E67" s="49"/>
      <c r="F67" s="49"/>
      <c r="G67" s="49"/>
      <c r="H67" s="49"/>
      <c r="I67" s="96"/>
      <c r="J67" s="53"/>
      <c r="K67" s="53"/>
      <c r="L67" s="53"/>
      <c r="M67" s="49"/>
      <c r="N67" s="49"/>
      <c r="O67" s="49"/>
      <c r="P67" s="49"/>
    </row>
    <row r="68" spans="3:16" x14ac:dyDescent="0.25"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</row>
    <row r="69" spans="3:16" x14ac:dyDescent="0.25">
      <c r="G69" s="49"/>
    </row>
  </sheetData>
  <sortState ref="G42:I50">
    <sortCondition ref="G42:G50"/>
  </sortState>
  <mergeCells count="20">
    <mergeCell ref="A3:A4"/>
    <mergeCell ref="B3:D3"/>
    <mergeCell ref="E3:E4"/>
    <mergeCell ref="I5:M5"/>
    <mergeCell ref="I6:I7"/>
    <mergeCell ref="J6:L6"/>
    <mergeCell ref="M6:M7"/>
    <mergeCell ref="I20:I21"/>
    <mergeCell ref="B20:B21"/>
    <mergeCell ref="C20:C21"/>
    <mergeCell ref="D20:D21"/>
    <mergeCell ref="E20:E21"/>
    <mergeCell ref="F20:F21"/>
    <mergeCell ref="G20:H20"/>
    <mergeCell ref="J60:L60"/>
    <mergeCell ref="I62:I63"/>
    <mergeCell ref="I64:I65"/>
    <mergeCell ref="I66:I67"/>
    <mergeCell ref="G65:G66"/>
    <mergeCell ref="I60:I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kadar air</vt:lpstr>
      <vt:lpstr>kadar abu</vt:lpstr>
      <vt:lpstr>derajat PH</vt:lpstr>
      <vt:lpstr>TOTAL ASAM</vt:lpstr>
      <vt:lpstr>WARNA (l)</vt:lpstr>
      <vt:lpstr>WARNA (a)</vt:lpstr>
      <vt:lpstr>WARNA (b)</vt:lpstr>
      <vt:lpstr>ANTIOKSIDAN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2023-01-08T11:04:50Z</dcterms:created>
  <dcterms:modified xsi:type="dcterms:W3CDTF">2023-03-12T17:35:49Z</dcterms:modified>
</cp:coreProperties>
</file>